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C:\Users\LENOVO\Desktop\2022.2023\OPRESS 2022-23\"/>
    </mc:Choice>
  </mc:AlternateContent>
  <xr:revisionPtr revIDLastSave="0" documentId="13_ncr:1_{C3A00AC3-F431-4663-BFBD-2D46FB115B2B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Modulo d'ordine - O'PRESS" sheetId="1" r:id="rId1"/>
    <sheet name="Ordine - DDT" sheetId="3" r:id="rId2"/>
    <sheet name="Scarico Magazzino " sheetId="5" state="hidden" r:id="rId3"/>
    <sheet name="Dati per Fattura" sheetId="4" r:id="rId4"/>
  </sheets>
  <externalReferences>
    <externalReference r:id="rId5"/>
  </externalReferences>
  <definedNames>
    <definedName name="_xlnm._FilterDatabase" localSheetId="3" hidden="1">'Dati per Fattura'!$C$29:$N$35</definedName>
    <definedName name="_xlnm._FilterDatabase" localSheetId="1" hidden="1">'Ordine - DDT'!$B$25:$L$25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1" l="1"/>
  <c r="C283" i="1" l="1"/>
  <c r="B283" i="1"/>
  <c r="C281" i="1"/>
  <c r="C271" i="1"/>
  <c r="B271" i="1"/>
  <c r="C269" i="1"/>
  <c r="C259" i="1"/>
  <c r="B259" i="1"/>
  <c r="C257" i="1"/>
  <c r="C247" i="1"/>
  <c r="B247" i="1"/>
  <c r="C245" i="1"/>
  <c r="C235" i="1"/>
  <c r="B235" i="1"/>
  <c r="C233" i="1"/>
  <c r="C223" i="1"/>
  <c r="B223" i="1"/>
  <c r="C221" i="1"/>
  <c r="C211" i="1"/>
  <c r="B211" i="1"/>
  <c r="C209" i="1"/>
  <c r="C199" i="1"/>
  <c r="B199" i="1"/>
  <c r="C197" i="1"/>
  <c r="C187" i="1"/>
  <c r="B187" i="1"/>
  <c r="C185" i="1"/>
  <c r="C175" i="1"/>
  <c r="B175" i="1"/>
  <c r="C173" i="1"/>
  <c r="C163" i="1"/>
  <c r="B163" i="1"/>
  <c r="C161" i="1"/>
  <c r="C151" i="1"/>
  <c r="B151" i="1"/>
  <c r="C149" i="1"/>
  <c r="C139" i="1"/>
  <c r="B139" i="1"/>
  <c r="C137" i="1"/>
  <c r="C127" i="1"/>
  <c r="B127" i="1"/>
  <c r="C125" i="1"/>
  <c r="C115" i="1"/>
  <c r="B115" i="1"/>
  <c r="C113" i="1"/>
  <c r="C103" i="1"/>
  <c r="B103" i="1"/>
  <c r="C101" i="1"/>
  <c r="C91" i="1"/>
  <c r="B91" i="1"/>
  <c r="C89" i="1"/>
  <c r="C79" i="1"/>
  <c r="B79" i="1"/>
  <c r="C77" i="1"/>
  <c r="C67" i="1"/>
  <c r="B67" i="1"/>
  <c r="C65" i="1"/>
  <c r="C55" i="1"/>
  <c r="B55" i="1"/>
  <c r="C53" i="1"/>
  <c r="C43" i="1"/>
  <c r="B43" i="1"/>
  <c r="C41" i="1"/>
  <c r="C31" i="1"/>
  <c r="B31" i="1"/>
  <c r="C29" i="1"/>
  <c r="F32" i="4" l="1"/>
  <c r="F33" i="4" s="1"/>
  <c r="F34" i="4" s="1"/>
  <c r="F35" i="4" s="1"/>
  <c r="F36" i="4" s="1"/>
  <c r="F31" i="4"/>
  <c r="C17" i="1"/>
  <c r="O112" i="1"/>
  <c r="O124" i="1"/>
  <c r="O160" i="1"/>
  <c r="O172" i="1"/>
  <c r="O208" i="1"/>
  <c r="M87" i="3"/>
  <c r="N87" i="3" s="1"/>
  <c r="O87" i="3" s="1"/>
  <c r="M90" i="3"/>
  <c r="N90" i="3" s="1"/>
  <c r="O90" i="3" s="1"/>
  <c r="G32" i="3"/>
  <c r="G33" i="3"/>
  <c r="G35" i="3"/>
  <c r="G36" i="3"/>
  <c r="G38" i="3"/>
  <c r="G39" i="3"/>
  <c r="G41" i="3"/>
  <c r="G42" i="3"/>
  <c r="G44" i="3"/>
  <c r="G45" i="3"/>
  <c r="G47" i="3"/>
  <c r="G48" i="3"/>
  <c r="G50" i="3"/>
  <c r="G51" i="3"/>
  <c r="G53" i="3"/>
  <c r="G54" i="3"/>
  <c r="G56" i="3"/>
  <c r="G57" i="3"/>
  <c r="G59" i="3"/>
  <c r="G60" i="3"/>
  <c r="G62" i="3"/>
  <c r="G63" i="3"/>
  <c r="G65" i="3"/>
  <c r="G66" i="3"/>
  <c r="G68" i="3"/>
  <c r="G69" i="3"/>
  <c r="G71" i="3"/>
  <c r="G72" i="3"/>
  <c r="G74" i="3"/>
  <c r="G75" i="3"/>
  <c r="G77" i="3"/>
  <c r="G78" i="3"/>
  <c r="G80" i="3"/>
  <c r="G81" i="3"/>
  <c r="G83" i="3"/>
  <c r="G84" i="3"/>
  <c r="G86" i="3"/>
  <c r="G87" i="3"/>
  <c r="G89" i="3"/>
  <c r="G90" i="3"/>
  <c r="G92" i="3"/>
  <c r="G93" i="3"/>
  <c r="H32" i="3"/>
  <c r="I32" i="3"/>
  <c r="J32" i="3"/>
  <c r="K32" i="3"/>
  <c r="H33" i="3"/>
  <c r="I33" i="3"/>
  <c r="J33" i="3"/>
  <c r="K33" i="3"/>
  <c r="H34" i="3"/>
  <c r="I34" i="3"/>
  <c r="J34" i="3"/>
  <c r="K34" i="3"/>
  <c r="H35" i="3"/>
  <c r="I35" i="3"/>
  <c r="J35" i="3"/>
  <c r="K35" i="3"/>
  <c r="H36" i="3"/>
  <c r="I36" i="3"/>
  <c r="J36" i="3"/>
  <c r="K36" i="3"/>
  <c r="H37" i="3"/>
  <c r="I37" i="3"/>
  <c r="J37" i="3"/>
  <c r="K37" i="3"/>
  <c r="H38" i="3"/>
  <c r="I38" i="3"/>
  <c r="J38" i="3"/>
  <c r="K38" i="3"/>
  <c r="H39" i="3"/>
  <c r="I39" i="3"/>
  <c r="J39" i="3"/>
  <c r="K39" i="3"/>
  <c r="H40" i="3"/>
  <c r="I40" i="3"/>
  <c r="J40" i="3"/>
  <c r="K40" i="3"/>
  <c r="H41" i="3"/>
  <c r="I41" i="3"/>
  <c r="J41" i="3"/>
  <c r="K41" i="3"/>
  <c r="H42" i="3"/>
  <c r="I42" i="3"/>
  <c r="J42" i="3"/>
  <c r="K42" i="3"/>
  <c r="H43" i="3"/>
  <c r="I43" i="3"/>
  <c r="J43" i="3"/>
  <c r="K43" i="3"/>
  <c r="H44" i="3"/>
  <c r="I44" i="3"/>
  <c r="J44" i="3"/>
  <c r="K44" i="3"/>
  <c r="H45" i="3"/>
  <c r="I45" i="3"/>
  <c r="J45" i="3"/>
  <c r="K45" i="3"/>
  <c r="H46" i="3"/>
  <c r="I46" i="3"/>
  <c r="J46" i="3"/>
  <c r="K46" i="3"/>
  <c r="H47" i="3"/>
  <c r="I47" i="3"/>
  <c r="J47" i="3"/>
  <c r="K47" i="3"/>
  <c r="H48" i="3"/>
  <c r="I48" i="3"/>
  <c r="J48" i="3"/>
  <c r="K48" i="3"/>
  <c r="H49" i="3"/>
  <c r="I49" i="3"/>
  <c r="J49" i="3"/>
  <c r="K49" i="3"/>
  <c r="H50" i="3"/>
  <c r="I50" i="3"/>
  <c r="J50" i="3"/>
  <c r="K50" i="3"/>
  <c r="H51" i="3"/>
  <c r="I51" i="3"/>
  <c r="J51" i="3"/>
  <c r="K51" i="3"/>
  <c r="H52" i="3"/>
  <c r="I52" i="3"/>
  <c r="J52" i="3"/>
  <c r="K52" i="3"/>
  <c r="H53" i="3"/>
  <c r="I53" i="3"/>
  <c r="J53" i="3"/>
  <c r="K53" i="3"/>
  <c r="H54" i="3"/>
  <c r="I54" i="3"/>
  <c r="J54" i="3"/>
  <c r="K54" i="3"/>
  <c r="H55" i="3"/>
  <c r="I55" i="3"/>
  <c r="J55" i="3"/>
  <c r="K55" i="3"/>
  <c r="H56" i="3"/>
  <c r="I56" i="3"/>
  <c r="J56" i="3"/>
  <c r="K56" i="3"/>
  <c r="H57" i="3"/>
  <c r="I57" i="3"/>
  <c r="J57" i="3"/>
  <c r="K57" i="3"/>
  <c r="H58" i="3"/>
  <c r="I58" i="3"/>
  <c r="J58" i="3"/>
  <c r="K58" i="3"/>
  <c r="H59" i="3"/>
  <c r="I59" i="3"/>
  <c r="J59" i="3"/>
  <c r="K59" i="3"/>
  <c r="H60" i="3"/>
  <c r="I60" i="3"/>
  <c r="J60" i="3"/>
  <c r="K60" i="3"/>
  <c r="H61" i="3"/>
  <c r="I61" i="3"/>
  <c r="J61" i="3"/>
  <c r="K61" i="3"/>
  <c r="H62" i="3"/>
  <c r="I62" i="3"/>
  <c r="J62" i="3"/>
  <c r="K62" i="3"/>
  <c r="H63" i="3"/>
  <c r="I63" i="3"/>
  <c r="J63" i="3"/>
  <c r="K63" i="3"/>
  <c r="H64" i="3"/>
  <c r="I64" i="3"/>
  <c r="J64" i="3"/>
  <c r="K64" i="3"/>
  <c r="H65" i="3"/>
  <c r="I65" i="3"/>
  <c r="J65" i="3"/>
  <c r="K65" i="3"/>
  <c r="H66" i="3"/>
  <c r="I66" i="3"/>
  <c r="J66" i="3"/>
  <c r="K66" i="3"/>
  <c r="H67" i="3"/>
  <c r="I67" i="3"/>
  <c r="J67" i="3"/>
  <c r="K67" i="3"/>
  <c r="H68" i="3"/>
  <c r="I68" i="3"/>
  <c r="J68" i="3"/>
  <c r="K68" i="3"/>
  <c r="H69" i="3"/>
  <c r="I69" i="3"/>
  <c r="J69" i="3"/>
  <c r="K69" i="3"/>
  <c r="H70" i="3"/>
  <c r="I70" i="3"/>
  <c r="J70" i="3"/>
  <c r="K70" i="3"/>
  <c r="H71" i="3"/>
  <c r="I71" i="3"/>
  <c r="J71" i="3"/>
  <c r="K71" i="3"/>
  <c r="H72" i="3"/>
  <c r="I72" i="3"/>
  <c r="J72" i="3"/>
  <c r="K72" i="3"/>
  <c r="H73" i="3"/>
  <c r="I73" i="3"/>
  <c r="J73" i="3"/>
  <c r="K73" i="3"/>
  <c r="H74" i="3"/>
  <c r="I74" i="3"/>
  <c r="J74" i="3"/>
  <c r="K74" i="3"/>
  <c r="H75" i="3"/>
  <c r="I75" i="3"/>
  <c r="J75" i="3"/>
  <c r="K75" i="3"/>
  <c r="H76" i="3"/>
  <c r="I76" i="3"/>
  <c r="J76" i="3"/>
  <c r="K76" i="3"/>
  <c r="H77" i="3"/>
  <c r="I77" i="3"/>
  <c r="J77" i="3"/>
  <c r="K77" i="3"/>
  <c r="H78" i="3"/>
  <c r="I78" i="3"/>
  <c r="J78" i="3"/>
  <c r="K78" i="3"/>
  <c r="H79" i="3"/>
  <c r="I79" i="3"/>
  <c r="J79" i="3"/>
  <c r="K79" i="3"/>
  <c r="M79" i="3"/>
  <c r="N79" i="3" s="1"/>
  <c r="O79" i="3" s="1"/>
  <c r="H80" i="3"/>
  <c r="I80" i="3"/>
  <c r="J80" i="3"/>
  <c r="K80" i="3"/>
  <c r="H81" i="3"/>
  <c r="I81" i="3"/>
  <c r="J81" i="3"/>
  <c r="K81" i="3"/>
  <c r="H82" i="3"/>
  <c r="I82" i="3"/>
  <c r="J82" i="3"/>
  <c r="K82" i="3"/>
  <c r="H83" i="3"/>
  <c r="I83" i="3"/>
  <c r="J83" i="3"/>
  <c r="K83" i="3"/>
  <c r="H84" i="3"/>
  <c r="I84" i="3"/>
  <c r="J84" i="3"/>
  <c r="K84" i="3"/>
  <c r="H85" i="3"/>
  <c r="I85" i="3"/>
  <c r="J85" i="3"/>
  <c r="K85" i="3"/>
  <c r="H86" i="3"/>
  <c r="I86" i="3"/>
  <c r="J86" i="3"/>
  <c r="K86" i="3"/>
  <c r="H87" i="3"/>
  <c r="I87" i="3"/>
  <c r="J87" i="3"/>
  <c r="K87" i="3"/>
  <c r="H88" i="3"/>
  <c r="I88" i="3"/>
  <c r="J88" i="3"/>
  <c r="K88" i="3"/>
  <c r="M88" i="3"/>
  <c r="N88" i="3" s="1"/>
  <c r="O88" i="3" s="1"/>
  <c r="H89" i="3"/>
  <c r="I89" i="3"/>
  <c r="J89" i="3"/>
  <c r="K89" i="3"/>
  <c r="H90" i="3"/>
  <c r="I90" i="3"/>
  <c r="J90" i="3"/>
  <c r="K90" i="3"/>
  <c r="H91" i="3"/>
  <c r="I91" i="3"/>
  <c r="J91" i="3"/>
  <c r="K91" i="3"/>
  <c r="M91" i="3"/>
  <c r="N91" i="3" s="1"/>
  <c r="O91" i="3" s="1"/>
  <c r="H92" i="3"/>
  <c r="I92" i="3"/>
  <c r="J92" i="3"/>
  <c r="K92" i="3"/>
  <c r="H93" i="3"/>
  <c r="I93" i="3"/>
  <c r="J93" i="3"/>
  <c r="K93" i="3"/>
  <c r="H94" i="3"/>
  <c r="I94" i="3"/>
  <c r="J94" i="3"/>
  <c r="K94" i="3"/>
  <c r="C32" i="3"/>
  <c r="C33" i="3" s="1"/>
  <c r="C34" i="3" s="1"/>
  <c r="D32" i="3"/>
  <c r="D33" i="3" s="1"/>
  <c r="D34" i="3" s="1"/>
  <c r="E32" i="3"/>
  <c r="F32" i="3"/>
  <c r="E33" i="3"/>
  <c r="F33" i="3"/>
  <c r="E34" i="3"/>
  <c r="F34" i="3"/>
  <c r="C35" i="3"/>
  <c r="C36" i="3" s="1"/>
  <c r="C37" i="3" s="1"/>
  <c r="D35" i="3"/>
  <c r="D36" i="3" s="1"/>
  <c r="D37" i="3" s="1"/>
  <c r="E35" i="3"/>
  <c r="F35" i="3"/>
  <c r="E36" i="3"/>
  <c r="F36" i="3"/>
  <c r="E37" i="3"/>
  <c r="F37" i="3"/>
  <c r="C38" i="3"/>
  <c r="D38" i="3"/>
  <c r="D39" i="3" s="1"/>
  <c r="D40" i="3" s="1"/>
  <c r="E38" i="3"/>
  <c r="F38" i="3"/>
  <c r="C39" i="3"/>
  <c r="C40" i="3" s="1"/>
  <c r="E39" i="3"/>
  <c r="F39" i="3"/>
  <c r="E40" i="3"/>
  <c r="F40" i="3"/>
  <c r="C41" i="3"/>
  <c r="C42" i="3" s="1"/>
  <c r="C43" i="3" s="1"/>
  <c r="D41" i="3"/>
  <c r="D42" i="3" s="1"/>
  <c r="D43" i="3" s="1"/>
  <c r="E41" i="3"/>
  <c r="F41" i="3"/>
  <c r="E42" i="3"/>
  <c r="F42" i="3"/>
  <c r="E43" i="3"/>
  <c r="F43" i="3"/>
  <c r="C44" i="3"/>
  <c r="C45" i="3" s="1"/>
  <c r="C46" i="3" s="1"/>
  <c r="D44" i="3"/>
  <c r="D45" i="3" s="1"/>
  <c r="D46" i="3" s="1"/>
  <c r="E44" i="3"/>
  <c r="F44" i="3"/>
  <c r="E45" i="3"/>
  <c r="F45" i="3"/>
  <c r="E46" i="3"/>
  <c r="F46" i="3"/>
  <c r="C47" i="3"/>
  <c r="C48" i="3" s="1"/>
  <c r="C49" i="3" s="1"/>
  <c r="D47" i="3"/>
  <c r="D48" i="3" s="1"/>
  <c r="D49" i="3" s="1"/>
  <c r="E47" i="3"/>
  <c r="F47" i="3"/>
  <c r="E48" i="3"/>
  <c r="F48" i="3"/>
  <c r="E49" i="3"/>
  <c r="F49" i="3"/>
  <c r="C50" i="3"/>
  <c r="C51" i="3" s="1"/>
  <c r="C52" i="3" s="1"/>
  <c r="D50" i="3"/>
  <c r="D51" i="3" s="1"/>
  <c r="D52" i="3" s="1"/>
  <c r="E50" i="3"/>
  <c r="F50" i="3"/>
  <c r="E51" i="3"/>
  <c r="F51" i="3"/>
  <c r="E52" i="3"/>
  <c r="F52" i="3"/>
  <c r="C53" i="3"/>
  <c r="C54" i="3" s="1"/>
  <c r="C55" i="3" s="1"/>
  <c r="D53" i="3"/>
  <c r="D54" i="3" s="1"/>
  <c r="D55" i="3" s="1"/>
  <c r="E53" i="3"/>
  <c r="F53" i="3"/>
  <c r="E54" i="3"/>
  <c r="F54" i="3"/>
  <c r="E55" i="3"/>
  <c r="F55" i="3"/>
  <c r="C56" i="3"/>
  <c r="C57" i="3" s="1"/>
  <c r="C58" i="3" s="1"/>
  <c r="D56" i="3"/>
  <c r="D57" i="3" s="1"/>
  <c r="D58" i="3" s="1"/>
  <c r="E56" i="3"/>
  <c r="F56" i="3"/>
  <c r="E57" i="3"/>
  <c r="F57" i="3"/>
  <c r="E58" i="3"/>
  <c r="F58" i="3"/>
  <c r="C59" i="3"/>
  <c r="C60" i="3" s="1"/>
  <c r="C61" i="3" s="1"/>
  <c r="D59" i="3"/>
  <c r="D60" i="3" s="1"/>
  <c r="D61" i="3" s="1"/>
  <c r="E59" i="3"/>
  <c r="F59" i="3"/>
  <c r="E60" i="3"/>
  <c r="F60" i="3"/>
  <c r="E61" i="3"/>
  <c r="F61" i="3"/>
  <c r="C62" i="3"/>
  <c r="C63" i="3" s="1"/>
  <c r="C64" i="3" s="1"/>
  <c r="D62" i="3"/>
  <c r="D63" i="3" s="1"/>
  <c r="D64" i="3" s="1"/>
  <c r="E62" i="3"/>
  <c r="F62" i="3"/>
  <c r="E63" i="3"/>
  <c r="F63" i="3"/>
  <c r="E64" i="3"/>
  <c r="F64" i="3"/>
  <c r="C65" i="3"/>
  <c r="C66" i="3" s="1"/>
  <c r="C67" i="3" s="1"/>
  <c r="D65" i="3"/>
  <c r="D66" i="3" s="1"/>
  <c r="D67" i="3" s="1"/>
  <c r="E65" i="3"/>
  <c r="F65" i="3"/>
  <c r="E66" i="3"/>
  <c r="F66" i="3"/>
  <c r="E67" i="3"/>
  <c r="F67" i="3"/>
  <c r="C68" i="3"/>
  <c r="C69" i="3" s="1"/>
  <c r="C70" i="3" s="1"/>
  <c r="D68" i="3"/>
  <c r="D69" i="3" s="1"/>
  <c r="D70" i="3" s="1"/>
  <c r="E68" i="3"/>
  <c r="F68" i="3"/>
  <c r="E69" i="3"/>
  <c r="F69" i="3"/>
  <c r="E70" i="3"/>
  <c r="F70" i="3"/>
  <c r="C71" i="3"/>
  <c r="C72" i="3" s="1"/>
  <c r="C73" i="3" s="1"/>
  <c r="D71" i="3"/>
  <c r="D72" i="3" s="1"/>
  <c r="D73" i="3" s="1"/>
  <c r="E71" i="3"/>
  <c r="F71" i="3"/>
  <c r="E72" i="3"/>
  <c r="F72" i="3"/>
  <c r="E73" i="3"/>
  <c r="F73" i="3"/>
  <c r="C74" i="3"/>
  <c r="D74" i="3"/>
  <c r="D75" i="3" s="1"/>
  <c r="D76" i="3" s="1"/>
  <c r="E74" i="3"/>
  <c r="F74" i="3"/>
  <c r="C75" i="3"/>
  <c r="C76" i="3" s="1"/>
  <c r="E75" i="3"/>
  <c r="F75" i="3"/>
  <c r="E76" i="3"/>
  <c r="F76" i="3"/>
  <c r="C77" i="3"/>
  <c r="C78" i="3" s="1"/>
  <c r="C79" i="3" s="1"/>
  <c r="D77" i="3"/>
  <c r="D78" i="3" s="1"/>
  <c r="D79" i="3" s="1"/>
  <c r="E77" i="3"/>
  <c r="F77" i="3"/>
  <c r="E78" i="3"/>
  <c r="F78" i="3"/>
  <c r="E79" i="3"/>
  <c r="F79" i="3"/>
  <c r="C80" i="3"/>
  <c r="C81" i="3" s="1"/>
  <c r="C82" i="3" s="1"/>
  <c r="D80" i="3"/>
  <c r="D81" i="3" s="1"/>
  <c r="D82" i="3" s="1"/>
  <c r="E80" i="3"/>
  <c r="F80" i="3"/>
  <c r="E81" i="3"/>
  <c r="F81" i="3"/>
  <c r="E82" i="3"/>
  <c r="F82" i="3"/>
  <c r="C83" i="3"/>
  <c r="C84" i="3" s="1"/>
  <c r="C85" i="3" s="1"/>
  <c r="D83" i="3"/>
  <c r="D84" i="3" s="1"/>
  <c r="D85" i="3" s="1"/>
  <c r="E83" i="3"/>
  <c r="F83" i="3"/>
  <c r="E84" i="3"/>
  <c r="F84" i="3"/>
  <c r="E85" i="3"/>
  <c r="F85" i="3"/>
  <c r="C86" i="3"/>
  <c r="C87" i="3" s="1"/>
  <c r="C88" i="3" s="1"/>
  <c r="D86" i="3"/>
  <c r="D87" i="3" s="1"/>
  <c r="D88" i="3" s="1"/>
  <c r="E86" i="3"/>
  <c r="F86" i="3"/>
  <c r="E87" i="3"/>
  <c r="F87" i="3"/>
  <c r="E88" i="3"/>
  <c r="F88" i="3"/>
  <c r="C89" i="3"/>
  <c r="C90" i="3" s="1"/>
  <c r="C91" i="3" s="1"/>
  <c r="D89" i="3"/>
  <c r="D90" i="3" s="1"/>
  <c r="D91" i="3" s="1"/>
  <c r="E89" i="3"/>
  <c r="F89" i="3"/>
  <c r="E90" i="3"/>
  <c r="F90" i="3"/>
  <c r="E91" i="3"/>
  <c r="F91" i="3"/>
  <c r="C92" i="3"/>
  <c r="C93" i="3" s="1"/>
  <c r="C94" i="3" s="1"/>
  <c r="D92" i="3"/>
  <c r="D93" i="3" s="1"/>
  <c r="D94" i="3" s="1"/>
  <c r="E92" i="3"/>
  <c r="F92" i="3"/>
  <c r="E93" i="3"/>
  <c r="F93" i="3"/>
  <c r="E94" i="3"/>
  <c r="F94" i="3"/>
  <c r="K31" i="3"/>
  <c r="K30" i="3"/>
  <c r="K29" i="3"/>
  <c r="J31" i="3"/>
  <c r="J30" i="3"/>
  <c r="J29" i="3"/>
  <c r="I31" i="3"/>
  <c r="I30" i="3"/>
  <c r="I29" i="3"/>
  <c r="H31" i="3"/>
  <c r="H30" i="3"/>
  <c r="H29" i="3"/>
  <c r="F31" i="3"/>
  <c r="F30" i="3"/>
  <c r="F29" i="3"/>
  <c r="E31" i="3"/>
  <c r="E30" i="3"/>
  <c r="E29" i="3"/>
  <c r="D29" i="3"/>
  <c r="D30" i="3" s="1"/>
  <c r="D31" i="3" s="1"/>
  <c r="C29" i="3"/>
  <c r="C30" i="3" s="1"/>
  <c r="C31" i="3" s="1"/>
  <c r="H26" i="3"/>
  <c r="I26" i="3"/>
  <c r="J26" i="3"/>
  <c r="K26" i="3"/>
  <c r="H27" i="3"/>
  <c r="I27" i="3"/>
  <c r="J27" i="3"/>
  <c r="K27" i="3"/>
  <c r="H28" i="3"/>
  <c r="I28" i="3"/>
  <c r="J28" i="3"/>
  <c r="K28" i="3"/>
  <c r="F28" i="3"/>
  <c r="F27" i="3"/>
  <c r="F26" i="3"/>
  <c r="E28" i="3"/>
  <c r="E27" i="3"/>
  <c r="E26" i="3"/>
  <c r="D26" i="3"/>
  <c r="D27" i="3" s="1"/>
  <c r="D28" i="3" s="1"/>
  <c r="C26" i="3"/>
  <c r="C27" i="3" s="1"/>
  <c r="C28" i="3" s="1"/>
  <c r="B26" i="3"/>
  <c r="B27" i="3" s="1"/>
  <c r="B28" i="3" s="1"/>
  <c r="B29" i="3" s="1"/>
  <c r="B30" i="3" s="1"/>
  <c r="B31" i="3" s="1"/>
  <c r="N39" i="1"/>
  <c r="O136" i="1"/>
  <c r="M136" i="1" s="1"/>
  <c r="K136" i="1"/>
  <c r="G136" i="1"/>
  <c r="N135" i="1"/>
  <c r="J135" i="1"/>
  <c r="F135" i="1"/>
  <c r="K124" i="1"/>
  <c r="G124" i="1"/>
  <c r="N123" i="1"/>
  <c r="J123" i="1"/>
  <c r="F123" i="1"/>
  <c r="K112" i="1"/>
  <c r="G112" i="1"/>
  <c r="N111" i="1"/>
  <c r="J111" i="1"/>
  <c r="F111" i="1"/>
  <c r="O88" i="1"/>
  <c r="M88" i="1" s="1"/>
  <c r="K88" i="1"/>
  <c r="G88" i="1"/>
  <c r="N87" i="1"/>
  <c r="J87" i="1"/>
  <c r="F87" i="1"/>
  <c r="K138" i="1" l="1"/>
  <c r="M57" i="3" s="1"/>
  <c r="K114" i="1"/>
  <c r="M51" i="3" s="1"/>
  <c r="N51" i="3" s="1"/>
  <c r="L32" i="3"/>
  <c r="L79" i="3"/>
  <c r="L46" i="3"/>
  <c r="L86" i="3"/>
  <c r="L35" i="3"/>
  <c r="L94" i="3"/>
  <c r="B32" i="3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L53" i="3"/>
  <c r="L37" i="3"/>
  <c r="L80" i="3"/>
  <c r="L85" i="3"/>
  <c r="L73" i="3"/>
  <c r="L65" i="3"/>
  <c r="L59" i="3"/>
  <c r="L47" i="3"/>
  <c r="L56" i="3"/>
  <c r="L41" i="3"/>
  <c r="L89" i="3"/>
  <c r="L74" i="3"/>
  <c r="L70" i="3"/>
  <c r="L67" i="3"/>
  <c r="L64" i="3"/>
  <c r="L61" i="3"/>
  <c r="L52" i="3"/>
  <c r="L43" i="3"/>
  <c r="L38" i="3"/>
  <c r="L93" i="3"/>
  <c r="L90" i="3"/>
  <c r="L87" i="3"/>
  <c r="L84" i="3"/>
  <c r="L81" i="3"/>
  <c r="L78" i="3"/>
  <c r="L75" i="3"/>
  <c r="L92" i="3"/>
  <c r="L88" i="3"/>
  <c r="L83" i="3"/>
  <c r="L82" i="3"/>
  <c r="L77" i="3"/>
  <c r="L58" i="3"/>
  <c r="L49" i="3"/>
  <c r="L48" i="3"/>
  <c r="L44" i="3"/>
  <c r="L34" i="3"/>
  <c r="L28" i="3"/>
  <c r="L91" i="3"/>
  <c r="L76" i="3"/>
  <c r="L71" i="3"/>
  <c r="L68" i="3"/>
  <c r="L62" i="3"/>
  <c r="L55" i="3"/>
  <c r="L50" i="3"/>
  <c r="L40" i="3"/>
  <c r="L54" i="3"/>
  <c r="L72" i="3"/>
  <c r="L36" i="3"/>
  <c r="L66" i="3"/>
  <c r="L60" i="3"/>
  <c r="L42" i="3"/>
  <c r="L69" i="3"/>
  <c r="L63" i="3"/>
  <c r="L57" i="3"/>
  <c r="L51" i="3"/>
  <c r="L45" i="3"/>
  <c r="L39" i="3"/>
  <c r="L33" i="3"/>
  <c r="G114" i="1"/>
  <c r="O114" i="1"/>
  <c r="M52" i="3" s="1"/>
  <c r="O138" i="1"/>
  <c r="M58" i="3" s="1"/>
  <c r="G90" i="1"/>
  <c r="G126" i="1"/>
  <c r="O126" i="1"/>
  <c r="M55" i="3" s="1"/>
  <c r="G138" i="1"/>
  <c r="K90" i="1"/>
  <c r="M45" i="3" s="1"/>
  <c r="N45" i="3" s="1"/>
  <c r="K126" i="1"/>
  <c r="M54" i="3" s="1"/>
  <c r="O90" i="1"/>
  <c r="M46" i="3" s="1"/>
  <c r="N46" i="3" s="1"/>
  <c r="M56" i="3" l="1"/>
  <c r="M53" i="3"/>
  <c r="N53" i="3" s="1"/>
  <c r="O53" i="3" s="1"/>
  <c r="M50" i="3"/>
  <c r="M44" i="3"/>
  <c r="N44" i="3" s="1"/>
  <c r="H30" i="4"/>
  <c r="I30" i="4" s="1"/>
  <c r="K30" i="4" s="1"/>
  <c r="M30" i="4" s="1"/>
  <c r="N58" i="3"/>
  <c r="O58" i="3" s="1"/>
  <c r="N55" i="3"/>
  <c r="O55" i="3" s="1"/>
  <c r="N52" i="3"/>
  <c r="O52" i="3" s="1"/>
  <c r="N57" i="3"/>
  <c r="O57" i="3" s="1"/>
  <c r="N54" i="3"/>
  <c r="O54" i="3" s="1"/>
  <c r="O51" i="3"/>
  <c r="N56" i="3"/>
  <c r="O56" i="3" s="1"/>
  <c r="N50" i="3"/>
  <c r="O50" i="3" s="1"/>
  <c r="G20" i="5"/>
  <c r="G16" i="5"/>
  <c r="D16" i="5"/>
  <c r="C11" i="5"/>
  <c r="C10" i="5"/>
  <c r="C8" i="5"/>
  <c r="C7" i="5"/>
  <c r="N27" i="4" l="1"/>
  <c r="L27" i="4"/>
  <c r="J27" i="4"/>
  <c r="G29" i="3"/>
  <c r="G30" i="3"/>
  <c r="D12" i="5"/>
  <c r="E12" i="5"/>
  <c r="F12" i="5"/>
  <c r="G12" i="5"/>
  <c r="H12" i="5" l="1"/>
  <c r="E16" i="5"/>
  <c r="E15" i="5"/>
  <c r="E20" i="5"/>
  <c r="E18" i="5"/>
  <c r="G14" i="5"/>
  <c r="D11" i="5"/>
  <c r="F6" i="5"/>
  <c r="E8" i="5"/>
  <c r="D20" i="5"/>
  <c r="D18" i="5"/>
  <c r="F14" i="5"/>
  <c r="D15" i="5"/>
  <c r="F8" i="5"/>
  <c r="G11" i="5"/>
  <c r="E6" i="5"/>
  <c r="D8" i="5"/>
  <c r="C20" i="5"/>
  <c r="G18" i="5"/>
  <c r="C18" i="5"/>
  <c r="E14" i="5"/>
  <c r="G15" i="5"/>
  <c r="E11" i="5"/>
  <c r="G6" i="5"/>
  <c r="F11" i="5"/>
  <c r="D6" i="5"/>
  <c r="G8" i="5"/>
  <c r="F20" i="5"/>
  <c r="F18" i="5"/>
  <c r="D14" i="5"/>
  <c r="F15" i="5"/>
  <c r="F16" i="5"/>
  <c r="L30" i="3"/>
  <c r="H32" i="4" s="1"/>
  <c r="I32" i="4" s="1"/>
  <c r="K32" i="4" s="1"/>
  <c r="M32" i="4" s="1"/>
  <c r="L31" i="3"/>
  <c r="H33" i="4" s="1"/>
  <c r="I33" i="4" s="1"/>
  <c r="K33" i="4" s="1"/>
  <c r="M33" i="4" s="1"/>
  <c r="L29" i="3"/>
  <c r="H31" i="4" s="1"/>
  <c r="I31" i="4" s="1"/>
  <c r="K31" i="4" s="1"/>
  <c r="M31" i="4" s="1"/>
  <c r="O100" i="1"/>
  <c r="M100" i="1" s="1"/>
  <c r="K100" i="1"/>
  <c r="G100" i="1"/>
  <c r="N99" i="1"/>
  <c r="J99" i="1"/>
  <c r="F99" i="1"/>
  <c r="O40" i="1"/>
  <c r="K40" i="1"/>
  <c r="G40" i="1"/>
  <c r="J39" i="1"/>
  <c r="F39" i="1"/>
  <c r="O64" i="1"/>
  <c r="M64" i="1" s="1"/>
  <c r="K64" i="1"/>
  <c r="G64" i="1"/>
  <c r="N63" i="1"/>
  <c r="J63" i="1"/>
  <c r="F63" i="1"/>
  <c r="O148" i="1"/>
  <c r="K148" i="1"/>
  <c r="G148" i="1"/>
  <c r="N147" i="1"/>
  <c r="J147" i="1"/>
  <c r="F147" i="1"/>
  <c r="O184" i="1"/>
  <c r="M184" i="1" s="1"/>
  <c r="K184" i="1"/>
  <c r="G184" i="1"/>
  <c r="N183" i="1"/>
  <c r="J183" i="1"/>
  <c r="F183" i="1"/>
  <c r="O16" i="1"/>
  <c r="M16" i="1" s="1"/>
  <c r="G16" i="1"/>
  <c r="N15" i="1"/>
  <c r="J15" i="1"/>
  <c r="F15" i="1"/>
  <c r="K220" i="1"/>
  <c r="J219" i="1"/>
  <c r="O76" i="1"/>
  <c r="M76" i="1" s="1"/>
  <c r="K76" i="1"/>
  <c r="N75" i="1"/>
  <c r="J75" i="1"/>
  <c r="O52" i="1"/>
  <c r="M52" i="1" s="1"/>
  <c r="N51" i="1"/>
  <c r="K172" i="1"/>
  <c r="N171" i="1"/>
  <c r="J171" i="1"/>
  <c r="B19" i="1" l="1"/>
  <c r="M40" i="1"/>
  <c r="O42" i="1"/>
  <c r="M34" i="3" s="1"/>
  <c r="H6" i="5"/>
  <c r="H16" i="5"/>
  <c r="H14" i="5"/>
  <c r="H15" i="5"/>
  <c r="K102" i="1"/>
  <c r="M48" i="3" s="1"/>
  <c r="N48" i="3" s="1"/>
  <c r="H11" i="5"/>
  <c r="H20" i="5"/>
  <c r="H8" i="5"/>
  <c r="O102" i="1"/>
  <c r="M49" i="3" s="1"/>
  <c r="H18" i="5"/>
  <c r="O150" i="1"/>
  <c r="M61" i="3" s="1"/>
  <c r="K174" i="1"/>
  <c r="M66" i="3" s="1"/>
  <c r="O46" i="3"/>
  <c r="M148" i="1"/>
  <c r="K150" i="1"/>
  <c r="M60" i="3" s="1"/>
  <c r="K18" i="1"/>
  <c r="M27" i="3" s="1"/>
  <c r="O78" i="1"/>
  <c r="M43" i="3" s="1"/>
  <c r="N43" i="3" s="1"/>
  <c r="O54" i="1"/>
  <c r="M37" i="3" s="1"/>
  <c r="N37" i="3" s="1"/>
  <c r="G18" i="1"/>
  <c r="O186" i="1"/>
  <c r="M70" i="3" s="1"/>
  <c r="G150" i="1"/>
  <c r="G66" i="1"/>
  <c r="O174" i="1"/>
  <c r="M67" i="3" s="1"/>
  <c r="O18" i="1"/>
  <c r="M28" i="3" s="1"/>
  <c r="N28" i="3" s="1"/>
  <c r="O28" i="3" s="1"/>
  <c r="K66" i="1"/>
  <c r="M39" i="3" s="1"/>
  <c r="N39" i="3" s="1"/>
  <c r="K42" i="1"/>
  <c r="M33" i="3" s="1"/>
  <c r="N33" i="3" s="1"/>
  <c r="O45" i="3"/>
  <c r="K222" i="1"/>
  <c r="M78" i="3" s="1"/>
  <c r="G186" i="1"/>
  <c r="K186" i="1"/>
  <c r="M69" i="3" s="1"/>
  <c r="O66" i="1"/>
  <c r="M40" i="3" s="1"/>
  <c r="N40" i="3" s="1"/>
  <c r="K78" i="1"/>
  <c r="M42" i="3" s="1"/>
  <c r="N42" i="3" s="1"/>
  <c r="G42" i="1"/>
  <c r="G102" i="1"/>
  <c r="G36" i="4"/>
  <c r="I36" i="4" s="1"/>
  <c r="K36" i="4" s="1"/>
  <c r="M36" i="4" s="1"/>
  <c r="M68" i="3" l="1"/>
  <c r="N68" i="3" s="1"/>
  <c r="O68" i="3" s="1"/>
  <c r="M59" i="3"/>
  <c r="M47" i="3"/>
  <c r="N47" i="3" s="1"/>
  <c r="M32" i="3"/>
  <c r="N27" i="3"/>
  <c r="O27" i="3" s="1"/>
  <c r="C19" i="1"/>
  <c r="M26" i="3"/>
  <c r="N70" i="3"/>
  <c r="O70" i="3" s="1"/>
  <c r="N67" i="3"/>
  <c r="O67" i="3" s="1"/>
  <c r="N61" i="3"/>
  <c r="O61" i="3" s="1"/>
  <c r="N49" i="3"/>
  <c r="O49" i="3" s="1"/>
  <c r="N34" i="3"/>
  <c r="O34" i="3" s="1"/>
  <c r="N78" i="3"/>
  <c r="O78" i="3" s="1"/>
  <c r="N69" i="3"/>
  <c r="O69" i="3" s="1"/>
  <c r="N66" i="3"/>
  <c r="O66" i="3" s="1"/>
  <c r="N60" i="3"/>
  <c r="O60" i="3" s="1"/>
  <c r="O33" i="3"/>
  <c r="N59" i="3"/>
  <c r="O59" i="3" s="1"/>
  <c r="M38" i="3"/>
  <c r="N38" i="3" s="1"/>
  <c r="O44" i="3"/>
  <c r="O42" i="3"/>
  <c r="O43" i="3"/>
  <c r="N26" i="3" l="1"/>
  <c r="O26" i="3" s="1"/>
  <c r="J4" i="4"/>
  <c r="M2" i="4"/>
  <c r="J2" i="4"/>
  <c r="H19" i="3" l="1"/>
  <c r="G33" i="4" l="1"/>
  <c r="G30" i="4"/>
  <c r="G35" i="4"/>
  <c r="G34" i="4"/>
  <c r="G32" i="4"/>
  <c r="G31" i="4"/>
  <c r="H22" i="4"/>
  <c r="D22" i="4"/>
  <c r="B22" i="4"/>
  <c r="H21" i="4"/>
  <c r="G21" i="4"/>
  <c r="D21" i="4"/>
  <c r="C21" i="4"/>
  <c r="D20" i="4"/>
  <c r="B20" i="4"/>
  <c r="H19" i="4"/>
  <c r="F19" i="4"/>
  <c r="D19" i="4"/>
  <c r="B19" i="4"/>
  <c r="B20" i="3" l="1"/>
  <c r="D20" i="3"/>
  <c r="C21" i="3"/>
  <c r="D21" i="3"/>
  <c r="D19" i="3"/>
  <c r="D22" i="3"/>
  <c r="H22" i="3"/>
  <c r="H21" i="3"/>
  <c r="G21" i="3"/>
  <c r="B22" i="3"/>
  <c r="F19" i="3"/>
  <c r="B19" i="3"/>
  <c r="D9" i="5" l="1"/>
  <c r="E9" i="5"/>
  <c r="F9" i="5"/>
  <c r="G9" i="5"/>
  <c r="G10" i="5"/>
  <c r="F10" i="5"/>
  <c r="E10" i="5"/>
  <c r="D10" i="5"/>
  <c r="G27" i="3"/>
  <c r="L27" i="3" s="1"/>
  <c r="H34" i="4" s="1"/>
  <c r="I34" i="4" s="1"/>
  <c r="K34" i="4" s="1"/>
  <c r="M34" i="4" s="1"/>
  <c r="G7" i="5"/>
  <c r="F7" i="5"/>
  <c r="E7" i="5"/>
  <c r="D7" i="5"/>
  <c r="G26" i="3"/>
  <c r="L26" i="3" s="1"/>
  <c r="M6" i="3" l="1"/>
  <c r="M4" i="3" s="1"/>
  <c r="H35" i="4"/>
  <c r="I35" i="4" s="1"/>
  <c r="K35" i="4" s="1"/>
  <c r="M35" i="4" s="1"/>
  <c r="H9" i="5"/>
  <c r="H10" i="5"/>
  <c r="H7" i="5"/>
  <c r="O48" i="3"/>
  <c r="O47" i="3"/>
  <c r="H3" i="5" l="1"/>
  <c r="O28" i="1"/>
  <c r="O232" i="1"/>
  <c r="M232" i="1" s="1"/>
  <c r="O280" i="1"/>
  <c r="M280" i="1" s="1"/>
  <c r="O244" i="1"/>
  <c r="M244" i="1" s="1"/>
  <c r="O196" i="1"/>
  <c r="M196" i="1" s="1"/>
  <c r="M28" i="1" l="1"/>
  <c r="K208" i="1" l="1"/>
  <c r="G208" i="1"/>
  <c r="N207" i="1"/>
  <c r="J207" i="1"/>
  <c r="F207" i="1"/>
  <c r="K210" i="1" l="1"/>
  <c r="M75" i="3" s="1"/>
  <c r="G210" i="1"/>
  <c r="O210" i="1"/>
  <c r="M76" i="3" s="1"/>
  <c r="M74" i="3" l="1"/>
  <c r="N76" i="3"/>
  <c r="O76" i="3" s="1"/>
  <c r="N75" i="3"/>
  <c r="O75" i="3" s="1"/>
  <c r="N74" i="3"/>
  <c r="O74" i="3" s="1"/>
  <c r="F171" i="1"/>
  <c r="N159" i="1"/>
  <c r="J159" i="1"/>
  <c r="F159" i="1"/>
  <c r="F267" i="1"/>
  <c r="F219" i="1"/>
  <c r="F255" i="1"/>
  <c r="N279" i="1"/>
  <c r="J279" i="1"/>
  <c r="F279" i="1"/>
  <c r="J51" i="1"/>
  <c r="F51" i="1"/>
  <c r="F75" i="1"/>
  <c r="N195" i="1"/>
  <c r="J195" i="1"/>
  <c r="F195" i="1"/>
  <c r="N27" i="1"/>
  <c r="O30" i="1" s="1"/>
  <c r="J27" i="1"/>
  <c r="F27" i="1"/>
  <c r="N243" i="1"/>
  <c r="J243" i="1"/>
  <c r="F243" i="1"/>
  <c r="N231" i="1"/>
  <c r="O234" i="1" s="1"/>
  <c r="M82" i="3" s="1"/>
  <c r="J231" i="1"/>
  <c r="F231" i="1"/>
  <c r="G160" i="1"/>
  <c r="K160" i="1"/>
  <c r="M31" i="3" l="1"/>
  <c r="N82" i="3"/>
  <c r="O82" i="3" s="1"/>
  <c r="O40" i="3"/>
  <c r="K162" i="1"/>
  <c r="M63" i="3" s="1"/>
  <c r="O162" i="1"/>
  <c r="M64" i="3" s="1"/>
  <c r="G162" i="1"/>
  <c r="K280" i="1"/>
  <c r="G280" i="1"/>
  <c r="K52" i="1"/>
  <c r="G52" i="1"/>
  <c r="G76" i="1"/>
  <c r="K196" i="1"/>
  <c r="G196" i="1"/>
  <c r="K28" i="1"/>
  <c r="G28" i="1"/>
  <c r="K244" i="1"/>
  <c r="G244" i="1"/>
  <c r="K232" i="1"/>
  <c r="G232" i="1"/>
  <c r="G172" i="1"/>
  <c r="G268" i="1"/>
  <c r="G282" i="1" l="1"/>
  <c r="M62" i="3"/>
  <c r="N31" i="3"/>
  <c r="O31" i="3" s="1"/>
  <c r="N64" i="3"/>
  <c r="O64" i="3" s="1"/>
  <c r="N63" i="3"/>
  <c r="O63" i="3" s="1"/>
  <c r="M92" i="3"/>
  <c r="N62" i="3"/>
  <c r="O62" i="3" s="1"/>
  <c r="K246" i="1"/>
  <c r="M84" i="3" s="1"/>
  <c r="K30" i="1"/>
  <c r="K282" i="1"/>
  <c r="O198" i="1"/>
  <c r="M73" i="3" s="1"/>
  <c r="G54" i="1"/>
  <c r="O246" i="1"/>
  <c r="M85" i="3" s="1"/>
  <c r="G234" i="1"/>
  <c r="G78" i="1"/>
  <c r="O282" i="1"/>
  <c r="M94" i="3" s="1"/>
  <c r="K234" i="1"/>
  <c r="M81" i="3" s="1"/>
  <c r="K54" i="1"/>
  <c r="M36" i="3" s="1"/>
  <c r="N36" i="3" s="1"/>
  <c r="K198" i="1"/>
  <c r="M72" i="3" s="1"/>
  <c r="G198" i="1"/>
  <c r="G30" i="1"/>
  <c r="G246" i="1"/>
  <c r="G174" i="1"/>
  <c r="G270" i="1"/>
  <c r="G220" i="1"/>
  <c r="G256" i="1"/>
  <c r="N3" i="1" l="1"/>
  <c r="M89" i="3"/>
  <c r="M83" i="3"/>
  <c r="M80" i="3"/>
  <c r="M71" i="3"/>
  <c r="M65" i="3"/>
  <c r="M35" i="3"/>
  <c r="N35" i="3" s="1"/>
  <c r="N94" i="3"/>
  <c r="O94" i="3" s="1"/>
  <c r="N85" i="3"/>
  <c r="O85" i="3" s="1"/>
  <c r="N73" i="3"/>
  <c r="O73" i="3" s="1"/>
  <c r="N84" i="3"/>
  <c r="O84" i="3" s="1"/>
  <c r="N81" i="3"/>
  <c r="O81" i="3" s="1"/>
  <c r="N72" i="3"/>
  <c r="O72" i="3" s="1"/>
  <c r="O36" i="3"/>
  <c r="O37" i="3"/>
  <c r="M93" i="3"/>
  <c r="N92" i="3"/>
  <c r="O92" i="3"/>
  <c r="N89" i="3"/>
  <c r="O89" i="3" s="1"/>
  <c r="N83" i="3"/>
  <c r="O83" i="3" s="1"/>
  <c r="N80" i="3"/>
  <c r="N71" i="3"/>
  <c r="O71" i="3" s="1"/>
  <c r="N65" i="3"/>
  <c r="O65" i="3" s="1"/>
  <c r="N32" i="3"/>
  <c r="O32" i="3" s="1"/>
  <c r="M41" i="3"/>
  <c r="O35" i="3"/>
  <c r="O39" i="3"/>
  <c r="M30" i="3"/>
  <c r="N30" i="3" s="1"/>
  <c r="O30" i="3" s="1"/>
  <c r="O38" i="3"/>
  <c r="M29" i="3"/>
  <c r="G258" i="1"/>
  <c r="G222" i="1"/>
  <c r="O80" i="3" l="1"/>
  <c r="M86" i="3"/>
  <c r="M77" i="3"/>
  <c r="N2" i="1"/>
  <c r="N29" i="3"/>
  <c r="O29" i="3" s="1"/>
  <c r="M12" i="3"/>
  <c r="M8" i="3" s="1"/>
  <c r="M10" i="3" s="1"/>
  <c r="N93" i="3"/>
  <c r="O93" i="3" s="1"/>
  <c r="N86" i="3"/>
  <c r="O86" i="3" s="1"/>
  <c r="N77" i="3"/>
  <c r="O77" i="3"/>
  <c r="N41" i="3"/>
  <c r="O41" i="3" s="1"/>
  <c r="H27" i="4" l="1"/>
  <c r="M6" i="4" s="1"/>
  <c r="M4" i="4" s="1"/>
  <c r="K27" i="4" l="1"/>
  <c r="M10" i="4" s="1"/>
  <c r="I27" i="4"/>
  <c r="M12" i="4" s="1"/>
  <c r="M27" i="4" l="1"/>
  <c r="M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Davide Fraccavento</author>
  </authors>
  <commentList>
    <comment ref="J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Inserire il recapito della persona di riferimento per il ritiro delle consegne</t>
        </r>
      </text>
    </comment>
    <comment ref="I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Inserire note per la consegna (giorni/orari)</t>
        </r>
      </text>
    </comment>
  </commentList>
</comments>
</file>

<file path=xl/sharedStrings.xml><?xml version="1.0" encoding="utf-8"?>
<sst xmlns="http://schemas.openxmlformats.org/spreadsheetml/2006/main" count="1014" uniqueCount="168">
  <si>
    <t>XS</t>
  </si>
  <si>
    <t>S</t>
  </si>
  <si>
    <t>M</t>
  </si>
  <si>
    <t>L</t>
  </si>
  <si>
    <t>XL</t>
  </si>
  <si>
    <t>LA LEVA CALCISTICA DEL '68</t>
  </si>
  <si>
    <t>pvp consigliato</t>
  </si>
  <si>
    <t>prezzo d'acquisto</t>
  </si>
  <si>
    <t>TOT pz</t>
  </si>
  <si>
    <t>TOT €</t>
  </si>
  <si>
    <t>SMISURATA PREGHIERA</t>
  </si>
  <si>
    <t>F. DE GREGORI</t>
  </si>
  <si>
    <t>F. DE ANDRE'</t>
  </si>
  <si>
    <t>SCONTO BOTTEGA</t>
  </si>
  <si>
    <t>promo10*</t>
  </si>
  <si>
    <t xml:space="preserve"> </t>
  </si>
  <si>
    <t>BANDABARDO'</t>
  </si>
  <si>
    <t>SEMPRE ALLEGRI</t>
  </si>
  <si>
    <t>RINO GAETANO</t>
  </si>
  <si>
    <t>ESCLUSO IL CANE</t>
  </si>
  <si>
    <t>I'M ORGANIC</t>
  </si>
  <si>
    <t>GAGARIN</t>
  </si>
  <si>
    <t>BEPPEANNA</t>
  </si>
  <si>
    <t>COD  04DG</t>
  </si>
  <si>
    <t>COD 03BB</t>
  </si>
  <si>
    <t>COD 05RG</t>
  </si>
  <si>
    <t>COD 01BB</t>
  </si>
  <si>
    <t>COD JAM04</t>
  </si>
  <si>
    <t>LINEA ПРАВО</t>
  </si>
  <si>
    <t>BIANCA</t>
  </si>
  <si>
    <t>NERA</t>
  </si>
  <si>
    <t>GIALLA</t>
  </si>
  <si>
    <t>LINEA EXTRA TRACK</t>
  </si>
  <si>
    <t>I CAN CHANGE THE WORLD</t>
  </si>
  <si>
    <t>AMICO FRAGILE</t>
  </si>
  <si>
    <t>UNISEX</t>
  </si>
  <si>
    <t>BLU</t>
  </si>
  <si>
    <t>AZZURRA</t>
  </si>
  <si>
    <t>GRIGIA</t>
  </si>
  <si>
    <t>tipo</t>
  </si>
  <si>
    <t>codice</t>
  </si>
  <si>
    <t>descrizione</t>
  </si>
  <si>
    <t>colore t-shirt</t>
  </si>
  <si>
    <t>colore stampa</t>
  </si>
  <si>
    <t>COD 03GU</t>
  </si>
  <si>
    <t>COD 01DAbis</t>
  </si>
  <si>
    <t>UN MATTO</t>
  </si>
  <si>
    <t>4--5</t>
  </si>
  <si>
    <t>7--8</t>
  </si>
  <si>
    <t>9--10</t>
  </si>
  <si>
    <t>0--1</t>
  </si>
  <si>
    <t>2--3</t>
  </si>
  <si>
    <t>6--7</t>
  </si>
  <si>
    <t>12--13</t>
  </si>
  <si>
    <t>TOT PEZZI T-SHIRT</t>
  </si>
  <si>
    <t>RAGIONE SOCIALE</t>
  </si>
  <si>
    <t>INDIRIZZO FATTURAZIONE</t>
  </si>
  <si>
    <t>CODICE UNIVOCO</t>
  </si>
  <si>
    <t xml:space="preserve">TEL: </t>
  </si>
  <si>
    <t xml:space="preserve">NOTE: </t>
  </si>
  <si>
    <t xml:space="preserve">  </t>
  </si>
  <si>
    <t xml:space="preserve">LA BOTTEGA SOLIDALE S.C.S. A R.L.  </t>
  </si>
  <si>
    <t>Servizio clienti: opress@bottegasolidale.it</t>
  </si>
  <si>
    <t>del</t>
  </si>
  <si>
    <t>P.IVA:</t>
  </si>
  <si>
    <t>DESTINAZIONE MERCE</t>
  </si>
  <si>
    <t>Sede legale:                                                                                                    Piazza della Vittoria 7/14 - 16121 Genova                               Sede operativa:                                                                                             Piazza Embriaci 4/1 16123 Genova - tel 010265828                     CF e P.IVA 03479860102 REA 349215                                             PEC: fatturazionelbs@pec.it                                                                      Codice Univoco: 6EWHWLT</t>
  </si>
  <si>
    <t>n° colli</t>
  </si>
  <si>
    <t>peso</t>
  </si>
  <si>
    <t>imponibile</t>
  </si>
  <si>
    <t>totale pezzi</t>
  </si>
  <si>
    <t>tot € imponibile</t>
  </si>
  <si>
    <t>tot € iva 22%</t>
  </si>
  <si>
    <t>di cui IVA 22%</t>
  </si>
  <si>
    <t>tot valore merce</t>
  </si>
  <si>
    <t>DOCUMENTO       DI                          TRASPORTO</t>
  </si>
  <si>
    <t>CORRIERE</t>
  </si>
  <si>
    <t>tot PZ</t>
  </si>
  <si>
    <t>FIRMA CORRIERE PER RITIRO SPEDIZIONE</t>
  </si>
  <si>
    <t>______________________</t>
  </si>
  <si>
    <t>FIRMA CLIENTE PER AVVENUTA CONSEGNA</t>
  </si>
  <si>
    <t>DDT n°</t>
  </si>
  <si>
    <t>valore totale merce</t>
  </si>
  <si>
    <t>TEES BIMBO BIANCA</t>
  </si>
  <si>
    <t>TEES BIMBO GIALLA</t>
  </si>
  <si>
    <t>OP10</t>
  </si>
  <si>
    <t>TEES UNISEX AZZURRA</t>
  </si>
  <si>
    <t>OP11</t>
  </si>
  <si>
    <t>TEES UNISEX BIANCA</t>
  </si>
  <si>
    <t>OP12</t>
  </si>
  <si>
    <t>OP13</t>
  </si>
  <si>
    <t>TEES UNISEX GIALLA</t>
  </si>
  <si>
    <t>OP111</t>
  </si>
  <si>
    <t>TEES UNISEX GRIGIA</t>
  </si>
  <si>
    <t>OP14</t>
  </si>
  <si>
    <t>TEES UNISEX NERA</t>
  </si>
  <si>
    <t>COD</t>
  </si>
  <si>
    <t>DESCR</t>
  </si>
  <si>
    <t>IVA</t>
  </si>
  <si>
    <t>PVP</t>
  </si>
  <si>
    <t>PREZZO AL CLIENTE</t>
  </si>
  <si>
    <t>PEZZI</t>
  </si>
  <si>
    <t>TEES DONNA BIANCA</t>
  </si>
  <si>
    <t>TEES DONNA NERA</t>
  </si>
  <si>
    <t>TEES UNISEX BLU</t>
  </si>
  <si>
    <t>TEES DONNA BLU</t>
  </si>
  <si>
    <t>tot €</t>
  </si>
  <si>
    <t>TOT pezzi</t>
  </si>
  <si>
    <t>tot imponib. €</t>
  </si>
  <si>
    <t>tot IVA 22%</t>
  </si>
  <si>
    <t>IVA 22%</t>
  </si>
  <si>
    <t>totale €</t>
  </si>
  <si>
    <t>F.GUCCINI</t>
  </si>
  <si>
    <t>L'AVVELENATA 1</t>
  </si>
  <si>
    <t>L'AVVELENATA 2</t>
  </si>
  <si>
    <t>COD 04GUbis</t>
  </si>
  <si>
    <t>GLI AMICI</t>
  </si>
  <si>
    <t>COD 05GU</t>
  </si>
  <si>
    <t>HO ANCORA LA FORZA</t>
  </si>
  <si>
    <t>COD 06GU</t>
  </si>
  <si>
    <t>COD  08DA</t>
  </si>
  <si>
    <t>BOCCA DI ROSA</t>
  </si>
  <si>
    <t>COD 09DA</t>
  </si>
  <si>
    <t>F.DE ANDRE'</t>
  </si>
  <si>
    <t>FIUME SAND CREEK</t>
  </si>
  <si>
    <t>COD 10DA</t>
  </si>
  <si>
    <t>VERRANNO A CHIEDERTI DEL NOSTRO AMORE</t>
  </si>
  <si>
    <t>LINEA TRAVELLING</t>
  </si>
  <si>
    <t>CITY</t>
  </si>
  <si>
    <t>COD  ETCITY</t>
  </si>
  <si>
    <t>COD ETASIA</t>
  </si>
  <si>
    <t>ASIA</t>
  </si>
  <si>
    <t>COD EXINS</t>
  </si>
  <si>
    <t>I NEED MORE SPACE</t>
  </si>
  <si>
    <t>COD ESO1</t>
  </si>
  <si>
    <t>COD PR01</t>
  </si>
  <si>
    <t>CANZONE DI NOTTE N°2</t>
  </si>
  <si>
    <t>CANZONE DEL MAGGIO</t>
  </si>
  <si>
    <t>COD 02DA</t>
  </si>
  <si>
    <t>COD 03DA</t>
  </si>
  <si>
    <t>VIA DEL CAMPO</t>
  </si>
  <si>
    <t>COD 07DA</t>
  </si>
  <si>
    <t>VERDE/BIANCA</t>
  </si>
  <si>
    <t>VERDE/NERA</t>
  </si>
  <si>
    <t>BIANCA/AZZURRA</t>
  </si>
  <si>
    <t>BIANCA/NERA</t>
  </si>
  <si>
    <t>BIANCA/ROSSA</t>
  </si>
  <si>
    <t>NERA/ROSSA</t>
  </si>
  <si>
    <t>TEES UNISEX ROSSA</t>
  </si>
  <si>
    <t>OP15</t>
  </si>
  <si>
    <t>SCARICO MAGAZZINO MARASSI</t>
  </si>
  <si>
    <t>TOT PEZZI</t>
  </si>
  <si>
    <t xml:space="preserve">TEES UNISEX ROSSA </t>
  </si>
  <si>
    <t>ROSSA/NERA</t>
  </si>
  <si>
    <t>Sede legale: Piazza della Vittoria 7/14
18121 Genova                                                                 
Sede operativa: Piazza Embriaci 4/1 16123 Genova - tel 010265828                                                                              CF e P.IVA 03479860102 REA 349215
Codice Univoco:6EWHWLT  
 - - -                                                        
Servizio clienti: opress@bottegasolidale.it</t>
  </si>
  <si>
    <t>opress@bottegasolidale.it</t>
  </si>
  <si>
    <t>VALORE</t>
  </si>
  <si>
    <t>ORDINE</t>
  </si>
  <si>
    <t>DATI PER FATTURAZIONE</t>
  </si>
  <si>
    <t>TOTALE ORDINE</t>
  </si>
  <si>
    <t>CONDIZIONI DI FORNITURA:</t>
  </si>
  <si>
    <t>invia l'ordine a:</t>
  </si>
  <si>
    <r>
      <t xml:space="preserve">LA BOTTEGA SOLIDALE                                                             
</t>
    </r>
    <r>
      <rPr>
        <sz val="18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Sede legale: 
Piazza della Vittoria 7/14
16121 Genova                                                                 
Sede operativa: 
Piazza Embriaci 4/1 
16123 Genova
tel: 010265828
CF e P.IVA 03479860102 
Codice Univoco:6EWHWLT 
email: info@bottegasolidale.it</t>
    </r>
  </si>
  <si>
    <t>Legenda</t>
  </si>
  <si>
    <r>
      <rPr>
        <b/>
        <sz val="10"/>
        <color rgb="FFC00000"/>
        <rFont val="Calibri"/>
        <family val="2"/>
        <scheme val="minor"/>
      </rPr>
      <t>TOP FIVE!</t>
    </r>
    <r>
      <rPr>
        <sz val="10"/>
        <color theme="1"/>
        <rFont val="Calibri"/>
        <family val="2"/>
        <scheme val="minor"/>
      </rPr>
      <t xml:space="preserve">
Grafiche distintive che registrano costantemente andamento positivo</t>
    </r>
  </si>
  <si>
    <t>COD 04GU</t>
  </si>
  <si>
    <r>
      <rPr>
        <b/>
        <sz val="10"/>
        <color rgb="FFFF3300"/>
        <rFont val="Calibri"/>
        <family val="2"/>
        <scheme val="minor"/>
      </rPr>
      <t>REMEMBER ME</t>
    </r>
    <r>
      <rPr>
        <b/>
        <sz val="10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>Grafiche con andamento positivo negli ultimi due anni</t>
    </r>
  </si>
  <si>
    <r>
      <rPr>
        <b/>
        <u/>
        <sz val="12"/>
        <color theme="2" tint="-0.749992370372631"/>
        <rFont val="Calibri"/>
        <family val="2"/>
        <scheme val="minor"/>
      </rPr>
      <t>sconto</t>
    </r>
    <r>
      <rPr>
        <sz val="12"/>
        <color theme="2" tint="-0.749992370372631"/>
        <rFont val="Calibri"/>
        <family val="2"/>
        <scheme val="minor"/>
      </rPr>
      <t xml:space="preserve"> 40% su PVP </t>
    </r>
    <r>
      <rPr>
        <sz val="12"/>
        <color theme="9" tint="-0.249977111117893"/>
        <rFont val="Calibri"/>
        <family val="2"/>
        <scheme val="minor"/>
      </rPr>
      <t>|</t>
    </r>
    <r>
      <rPr>
        <sz val="12"/>
        <color theme="2" tint="-0.749992370372631"/>
        <rFont val="Calibri"/>
        <family val="2"/>
        <scheme val="minor"/>
      </rPr>
      <t xml:space="preserve"> </t>
    </r>
    <r>
      <rPr>
        <b/>
        <u/>
        <sz val="12"/>
        <color theme="2" tint="-0.749992370372631"/>
        <rFont val="Calibri"/>
        <family val="2"/>
        <scheme val="minor"/>
      </rPr>
      <t>ordine minimo</t>
    </r>
    <r>
      <rPr>
        <sz val="12"/>
        <color theme="2" tint="-0.749992370372631"/>
        <rFont val="Calibri"/>
        <family val="2"/>
        <scheme val="minor"/>
      </rPr>
      <t xml:space="preserve"> € 500 iva escl.</t>
    </r>
    <r>
      <rPr>
        <sz val="12"/>
        <color theme="9" tint="-0.249977111117893"/>
        <rFont val="Calibri"/>
        <family val="2"/>
        <scheme val="minor"/>
      </rPr>
      <t xml:space="preserve"> |</t>
    </r>
    <r>
      <rPr>
        <sz val="12"/>
        <color theme="2" tint="-0.749992370372631"/>
        <rFont val="Calibri"/>
        <family val="2"/>
        <scheme val="minor"/>
      </rPr>
      <t xml:space="preserve"> </t>
    </r>
    <r>
      <rPr>
        <b/>
        <u/>
        <sz val="12"/>
        <color theme="2" tint="-0.749992370372631"/>
        <rFont val="Calibri"/>
        <family val="2"/>
        <scheme val="minor"/>
      </rPr>
      <t>consegna</t>
    </r>
    <r>
      <rPr>
        <sz val="12"/>
        <color theme="2" tint="-0.749992370372631"/>
        <rFont val="Calibri"/>
        <family val="2"/>
        <scheme val="minor"/>
      </rPr>
      <t xml:space="preserve"> con porto franco inclusa</t>
    </r>
    <r>
      <rPr>
        <sz val="12"/>
        <color theme="9" tint="-0.249977111117893"/>
        <rFont val="Calibri"/>
        <family val="2"/>
        <scheme val="minor"/>
      </rPr>
      <t xml:space="preserve"> |</t>
    </r>
    <r>
      <rPr>
        <sz val="12"/>
        <color theme="2" tint="-0.749992370372631"/>
        <rFont val="Calibri"/>
        <family val="2"/>
        <scheme val="minor"/>
      </rPr>
      <t xml:space="preserve"> </t>
    </r>
    <r>
      <rPr>
        <b/>
        <u/>
        <sz val="12"/>
        <color theme="2" tint="-0.749992370372631"/>
        <rFont val="Calibri"/>
        <family val="2"/>
        <scheme val="minor"/>
      </rPr>
      <t>pagamento</t>
    </r>
    <r>
      <rPr>
        <sz val="12"/>
        <color theme="2" tint="-0.749992370372631"/>
        <rFont val="Calibri"/>
        <family val="2"/>
        <scheme val="minor"/>
      </rPr>
      <t xml:space="preserve"> a 30 gg fine mese data fattura </t>
    </r>
    <r>
      <rPr>
        <sz val="12"/>
        <color theme="9" tint="-0.249977111117893"/>
        <rFont val="Calibri"/>
        <family val="2"/>
        <scheme val="minor"/>
      </rPr>
      <t>|</t>
    </r>
    <r>
      <rPr>
        <sz val="12"/>
        <color theme="2" tint="-0.749992370372631"/>
        <rFont val="Calibri"/>
        <family val="2"/>
        <scheme val="minor"/>
      </rPr>
      <t xml:space="preserve"> Per ogni grafica scelta è necessario ordinare un</t>
    </r>
    <r>
      <rPr>
        <b/>
        <sz val="12"/>
        <color theme="2" tint="-0.749992370372631"/>
        <rFont val="Calibri"/>
        <family val="2"/>
        <scheme val="minor"/>
      </rPr>
      <t xml:space="preserve"> </t>
    </r>
    <r>
      <rPr>
        <b/>
        <u/>
        <sz val="12"/>
        <color theme="2" tint="-0.749992370372631"/>
        <rFont val="Calibri"/>
        <family val="2"/>
        <scheme val="minor"/>
      </rPr>
      <t>minimo di 2 pz per taglia</t>
    </r>
    <r>
      <rPr>
        <b/>
        <sz val="12"/>
        <color theme="2" tint="-0.749992370372631"/>
        <rFont val="Calibri"/>
        <family val="2"/>
        <scheme val="minor"/>
      </rPr>
      <t>.</t>
    </r>
    <r>
      <rPr>
        <sz val="12"/>
        <color theme="2" tint="-0.749992370372631"/>
        <rFont val="Calibri"/>
        <family val="2"/>
        <scheme val="minor"/>
      </rPr>
      <t xml:space="preserve"> Curva taglie consigliata: 3</t>
    </r>
    <r>
      <rPr>
        <b/>
        <sz val="12"/>
        <color theme="2" tint="-0.749992370372631"/>
        <rFont val="Calibri"/>
        <family val="2"/>
        <scheme val="minor"/>
      </rPr>
      <t>S</t>
    </r>
    <r>
      <rPr>
        <sz val="12"/>
        <color theme="2" tint="-0.749992370372631"/>
        <rFont val="Calibri"/>
        <family val="2"/>
        <scheme val="minor"/>
      </rPr>
      <t>, 4</t>
    </r>
    <r>
      <rPr>
        <b/>
        <sz val="12"/>
        <color theme="2" tint="-0.749992370372631"/>
        <rFont val="Calibri"/>
        <family val="2"/>
        <scheme val="minor"/>
      </rPr>
      <t>M</t>
    </r>
    <r>
      <rPr>
        <sz val="12"/>
        <color theme="2" tint="-0.749992370372631"/>
        <rFont val="Calibri"/>
        <family val="2"/>
        <scheme val="minor"/>
      </rPr>
      <t>, 3</t>
    </r>
    <r>
      <rPr>
        <b/>
        <sz val="12"/>
        <color theme="2" tint="-0.749992370372631"/>
        <rFont val="Calibri"/>
        <family val="2"/>
        <scheme val="minor"/>
      </rPr>
      <t>L</t>
    </r>
    <r>
      <rPr>
        <sz val="12"/>
        <color theme="2" tint="-0.749992370372631"/>
        <rFont val="Calibri"/>
        <family val="2"/>
        <scheme val="minor"/>
      </rPr>
      <t>, 2</t>
    </r>
    <r>
      <rPr>
        <b/>
        <sz val="12"/>
        <color theme="2" tint="-0.749992370372631"/>
        <rFont val="Calibri"/>
        <family val="2"/>
        <scheme val="minor"/>
      </rPr>
      <t>XL</t>
    </r>
    <r>
      <rPr>
        <sz val="12"/>
        <color theme="2" tint="-0.749992370372631"/>
        <rFont val="Calibri"/>
        <family val="2"/>
        <scheme val="minor"/>
      </rPr>
      <t xml:space="preserve">
*</t>
    </r>
    <r>
      <rPr>
        <b/>
        <u/>
        <sz val="12"/>
        <color theme="2" tint="-0.749992370372631"/>
        <rFont val="Calibri"/>
        <family val="2"/>
        <scheme val="minor"/>
      </rPr>
      <t>promo10</t>
    </r>
    <r>
      <rPr>
        <sz val="12"/>
        <color theme="2" tint="-0.749992370372631"/>
        <rFont val="Calibri"/>
        <family val="2"/>
        <scheme val="minor"/>
      </rPr>
      <t xml:space="preserve"> valida solo su acquisti relativi a t-shirt colore azzurro o giallo con q.tà minima di 10 pz per grafica |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</si>
</sst>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€&quot;\ #,##0.00;[Red]\-&quot;€&quot;\ #,##0.00"/>
    <numFmt numFmtId="44" formatCode="_-&quot;€&quot;\ * #,##0.00_-;\-&quot;€&quot;\ * #,##0.00_-;_-&quot;€&quot;\ * &quot;-&quot;??_-;_-@_-"/>
    <numFmt numFmtId="164" formatCode="&quot;€&quot;\ 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sz val="12"/>
      <color theme="2" tint="-0.74999237037263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u/>
      <sz val="12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rgb="FFFF33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395">
    <xf numFmtId="0" fontId="0" fillId="0" borderId="0" xfId="0"/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0" xfId="0" applyFill="1" applyAlignment="1">
      <alignment horizontal="center"/>
    </xf>
    <xf numFmtId="0" fontId="0" fillId="3" borderId="0" xfId="0" applyFont="1" applyFill="1" applyAlignment="1">
      <alignment horizontal="right"/>
    </xf>
    <xf numFmtId="0" fontId="0" fillId="3" borderId="0" xfId="0" applyFill="1" applyBorder="1"/>
    <xf numFmtId="0" fontId="0" fillId="3" borderId="8" xfId="0" applyFill="1" applyBorder="1"/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8" fontId="2" fillId="3" borderId="0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right"/>
    </xf>
    <xf numFmtId="0" fontId="4" fillId="3" borderId="2" xfId="0" applyFont="1" applyFill="1" applyBorder="1" applyAlignment="1">
      <alignment horizontal="right" vertical="top"/>
    </xf>
    <xf numFmtId="0" fontId="4" fillId="3" borderId="2" xfId="0" applyFont="1" applyFill="1" applyBorder="1" applyAlignment="1">
      <alignment horizontal="right"/>
    </xf>
    <xf numFmtId="8" fontId="4" fillId="3" borderId="3" xfId="0" applyNumberFormat="1" applyFont="1" applyFill="1" applyBorder="1" applyAlignment="1">
      <alignment horizontal="right" vertical="top"/>
    </xf>
    <xf numFmtId="0" fontId="5" fillId="3" borderId="2" xfId="0" applyFont="1" applyFill="1" applyBorder="1" applyAlignment="1">
      <alignment horizontal="right" vertical="center"/>
    </xf>
    <xf numFmtId="0" fontId="0" fillId="3" borderId="0" xfId="0" applyFill="1" applyBorder="1" applyAlignment="1">
      <alignment horizontal="right" vertical="center"/>
    </xf>
    <xf numFmtId="8" fontId="4" fillId="3" borderId="0" xfId="0" applyNumberFormat="1" applyFont="1" applyFill="1" applyBorder="1" applyAlignment="1">
      <alignment horizontal="right" vertical="top"/>
    </xf>
    <xf numFmtId="9" fontId="0" fillId="3" borderId="20" xfId="2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5" borderId="0" xfId="0" applyFill="1" applyBorder="1"/>
    <xf numFmtId="9" fontId="0" fillId="3" borderId="0" xfId="2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 wrapText="1"/>
    </xf>
    <xf numFmtId="0" fontId="7" fillId="3" borderId="0" xfId="0" applyFont="1" applyFill="1" applyAlignment="1">
      <alignment textRotation="90"/>
    </xf>
    <xf numFmtId="0" fontId="0" fillId="3" borderId="0" xfId="0" applyFont="1" applyFill="1" applyAlignment="1">
      <alignment horizontal="center"/>
    </xf>
    <xf numFmtId="0" fontId="8" fillId="3" borderId="0" xfId="0" applyFont="1" applyFill="1" applyBorder="1" applyAlignment="1">
      <alignment vertical="top" textRotation="90"/>
    </xf>
    <xf numFmtId="0" fontId="9" fillId="0" borderId="0" xfId="0" applyFont="1" applyAlignment="1">
      <alignment wrapText="1"/>
    </xf>
    <xf numFmtId="0" fontId="9" fillId="0" borderId="0" xfId="0" applyFont="1"/>
    <xf numFmtId="0" fontId="0" fillId="2" borderId="10" xfId="0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9" fontId="7" fillId="9" borderId="20" xfId="2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right"/>
    </xf>
    <xf numFmtId="0" fontId="9" fillId="3" borderId="0" xfId="0" applyFont="1" applyFill="1" applyAlignment="1">
      <alignment wrapText="1"/>
    </xf>
    <xf numFmtId="0" fontId="0" fillId="5" borderId="36" xfId="0" applyFill="1" applyBorder="1"/>
    <xf numFmtId="0" fontId="0" fillId="5" borderId="39" xfId="0" applyFill="1" applyBorder="1"/>
    <xf numFmtId="0" fontId="0" fillId="5" borderId="38" xfId="0" applyFill="1" applyBorder="1"/>
    <xf numFmtId="0" fontId="0" fillId="5" borderId="40" xfId="0" applyFill="1" applyBorder="1"/>
    <xf numFmtId="0" fontId="0" fillId="5" borderId="41" xfId="0" applyFill="1" applyBorder="1"/>
    <xf numFmtId="0" fontId="0" fillId="5" borderId="42" xfId="0" applyFill="1" applyBorder="1"/>
    <xf numFmtId="0" fontId="0" fillId="5" borderId="35" xfId="0" applyFill="1" applyBorder="1"/>
    <xf numFmtId="0" fontId="0" fillId="5" borderId="34" xfId="0" applyFill="1" applyBorder="1"/>
    <xf numFmtId="0" fontId="0" fillId="5" borderId="0" xfId="0" applyFill="1" applyBorder="1" applyAlignment="1">
      <alignment horizontal="center"/>
    </xf>
    <xf numFmtId="0" fontId="15" fillId="5" borderId="0" xfId="0" quotePrefix="1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  <xf numFmtId="0" fontId="0" fillId="3" borderId="0" xfId="0" applyFill="1" applyBorder="1" applyAlignment="1"/>
    <xf numFmtId="0" fontId="9" fillId="5" borderId="0" xfId="0" applyFont="1" applyFill="1" applyBorder="1" applyAlignment="1">
      <alignment horizontal="right"/>
    </xf>
    <xf numFmtId="0" fontId="16" fillId="5" borderId="0" xfId="0" applyFont="1" applyFill="1" applyBorder="1" applyAlignment="1">
      <alignment horizontal="left"/>
    </xf>
    <xf numFmtId="44" fontId="9" fillId="0" borderId="27" xfId="0" applyNumberFormat="1" applyFont="1" applyBorder="1"/>
    <xf numFmtId="44" fontId="9" fillId="0" borderId="26" xfId="0" applyNumberFormat="1" applyFont="1" applyBorder="1"/>
    <xf numFmtId="0" fontId="0" fillId="3" borderId="41" xfId="0" applyFill="1" applyBorder="1" applyAlignment="1"/>
    <xf numFmtId="0" fontId="0" fillId="3" borderId="42" xfId="0" applyFill="1" applyBorder="1" applyAlignment="1"/>
    <xf numFmtId="0" fontId="0" fillId="5" borderId="0" xfId="0" applyFill="1" applyBorder="1" applyAlignment="1"/>
    <xf numFmtId="0" fontId="6" fillId="5" borderId="0" xfId="0" applyFont="1" applyFill="1" applyBorder="1" applyAlignment="1"/>
    <xf numFmtId="0" fontId="6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vertical="top" wrapText="1"/>
    </xf>
    <xf numFmtId="0" fontId="17" fillId="5" borderId="42" xfId="0" applyFont="1" applyFill="1" applyBorder="1" applyAlignment="1">
      <alignment vertical="top" wrapText="1"/>
    </xf>
    <xf numFmtId="0" fontId="9" fillId="3" borderId="0" xfId="0" applyFont="1" applyFill="1"/>
    <xf numFmtId="0" fontId="9" fillId="0" borderId="27" xfId="0" applyFont="1" applyFill="1" applyBorder="1"/>
    <xf numFmtId="0" fontId="9" fillId="0" borderId="27" xfId="0" applyFont="1" applyBorder="1"/>
    <xf numFmtId="0" fontId="9" fillId="0" borderId="26" xfId="0" applyFont="1" applyFill="1" applyBorder="1"/>
    <xf numFmtId="0" fontId="9" fillId="0" borderId="26" xfId="0" applyFont="1" applyBorder="1"/>
    <xf numFmtId="0" fontId="0" fillId="3" borderId="0" xfId="0" applyFill="1" applyBorder="1" applyAlignment="1">
      <alignment vertical="center"/>
    </xf>
    <xf numFmtId="0" fontId="0" fillId="5" borderId="36" xfId="0" applyFill="1" applyBorder="1" applyAlignment="1">
      <alignment vertical="center"/>
    </xf>
    <xf numFmtId="0" fontId="9" fillId="0" borderId="27" xfId="0" applyFont="1" applyBorder="1" applyAlignment="1">
      <alignment horizontal="center"/>
    </xf>
    <xf numFmtId="0" fontId="9" fillId="7" borderId="27" xfId="0" applyFont="1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7" borderId="26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0" fontId="12" fillId="3" borderId="36" xfId="0" applyNumberFormat="1" applyFont="1" applyFill="1" applyBorder="1" applyAlignment="1" applyProtection="1">
      <alignment horizontal="left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 applyAlignment="1">
      <alignment horizontal="right" vertical="center"/>
    </xf>
    <xf numFmtId="0" fontId="0" fillId="0" borderId="26" xfId="0" applyBorder="1"/>
    <xf numFmtId="44" fontId="0" fillId="0" borderId="26" xfId="1" applyFont="1" applyBorder="1"/>
    <xf numFmtId="0" fontId="9" fillId="8" borderId="28" xfId="0" applyFont="1" applyFill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8" borderId="28" xfId="0" applyFont="1" applyFill="1" applyBorder="1" applyAlignment="1">
      <alignment horizontal="left" wrapText="1"/>
    </xf>
    <xf numFmtId="0" fontId="9" fillId="8" borderId="29" xfId="0" applyFont="1" applyFill="1" applyBorder="1" applyAlignment="1">
      <alignment horizontal="left" wrapText="1"/>
    </xf>
    <xf numFmtId="0" fontId="9" fillId="8" borderId="30" xfId="0" applyFont="1" applyFill="1" applyBorder="1" applyAlignment="1">
      <alignment horizontal="left"/>
    </xf>
    <xf numFmtId="0" fontId="0" fillId="3" borderId="39" xfId="0" applyFill="1" applyBorder="1"/>
    <xf numFmtId="0" fontId="0" fillId="3" borderId="38" xfId="0" applyFill="1" applyBorder="1"/>
    <xf numFmtId="0" fontId="0" fillId="3" borderId="41" xfId="0" applyFill="1" applyBorder="1"/>
    <xf numFmtId="0" fontId="0" fillId="3" borderId="42" xfId="0" applyFill="1" applyBorder="1"/>
    <xf numFmtId="0" fontId="9" fillId="3" borderId="0" xfId="0" applyFont="1" applyFill="1" applyBorder="1"/>
    <xf numFmtId="0" fontId="0" fillId="3" borderId="35" xfId="0" applyFill="1" applyBorder="1"/>
    <xf numFmtId="0" fontId="0" fillId="3" borderId="36" xfId="0" applyFill="1" applyBorder="1"/>
    <xf numFmtId="0" fontId="0" fillId="3" borderId="34" xfId="0" applyFill="1" applyBorder="1"/>
    <xf numFmtId="0" fontId="0" fillId="3" borderId="38" xfId="0" applyFill="1" applyBorder="1" applyAlignment="1">
      <alignment vertical="center"/>
    </xf>
    <xf numFmtId="0" fontId="0" fillId="3" borderId="40" xfId="0" applyFill="1" applyBorder="1"/>
    <xf numFmtId="0" fontId="10" fillId="0" borderId="28" xfId="0" applyFont="1" applyBorder="1" applyAlignment="1" applyProtection="1">
      <alignment wrapText="1"/>
      <protection locked="0"/>
    </xf>
    <xf numFmtId="0" fontId="10" fillId="0" borderId="29" xfId="0" applyFont="1" applyBorder="1" applyAlignment="1" applyProtection="1">
      <alignment wrapText="1"/>
      <protection locked="0"/>
    </xf>
    <xf numFmtId="0" fontId="11" fillId="7" borderId="29" xfId="0" applyFont="1" applyFill="1" applyBorder="1" applyAlignment="1" applyProtection="1">
      <alignment horizontal="left" wrapText="1"/>
      <protection locked="0"/>
    </xf>
    <xf numFmtId="0" fontId="10" fillId="0" borderId="30" xfId="0" applyFont="1" applyBorder="1" applyAlignment="1" applyProtection="1">
      <alignment wrapText="1"/>
      <protection locked="0"/>
    </xf>
    <xf numFmtId="0" fontId="0" fillId="0" borderId="26" xfId="0" applyFont="1" applyBorder="1" applyAlignment="1">
      <alignment horizontal="center"/>
    </xf>
    <xf numFmtId="0" fontId="0" fillId="3" borderId="0" xfId="0" applyFill="1" applyBorder="1" applyAlignment="1" applyProtection="1">
      <alignment horizontal="center" vertical="center"/>
      <protection locked="0"/>
    </xf>
    <xf numFmtId="0" fontId="7" fillId="3" borderId="0" xfId="0" applyFont="1" applyFill="1" applyBorder="1" applyAlignment="1">
      <alignment horizontal="center" vertical="center"/>
    </xf>
    <xf numFmtId="9" fontId="7" fillId="3" borderId="0" xfId="2" applyFont="1" applyFill="1" applyBorder="1" applyAlignment="1">
      <alignment horizontal="center" vertical="center"/>
    </xf>
    <xf numFmtId="0" fontId="0" fillId="3" borderId="26" xfId="0" applyFill="1" applyBorder="1"/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1" fillId="3" borderId="2" xfId="0" applyFont="1" applyFill="1" applyBorder="1" applyAlignment="1">
      <alignment horizontal="right" vertical="top" wrapText="1"/>
    </xf>
    <xf numFmtId="0" fontId="9" fillId="2" borderId="27" xfId="0" applyFont="1" applyFill="1" applyBorder="1" applyAlignment="1">
      <alignment horizont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 applyProtection="1">
      <alignment horizontal="center" vertical="center"/>
      <protection locked="0"/>
    </xf>
    <xf numFmtId="0" fontId="9" fillId="8" borderId="47" xfId="0" applyFont="1" applyFill="1" applyBorder="1" applyAlignment="1">
      <alignment horizontal="left" wrapText="1"/>
    </xf>
    <xf numFmtId="0" fontId="0" fillId="2" borderId="26" xfId="0" applyFill="1" applyBorder="1"/>
    <xf numFmtId="0" fontId="0" fillId="0" borderId="26" xfId="0" applyBorder="1" applyAlignment="1">
      <alignment horizontal="center"/>
    </xf>
    <xf numFmtId="0" fontId="0" fillId="0" borderId="48" xfId="0" applyBorder="1"/>
    <xf numFmtId="0" fontId="0" fillId="2" borderId="41" xfId="0" applyFill="1" applyBorder="1"/>
    <xf numFmtId="0" fontId="0" fillId="0" borderId="41" xfId="0" applyBorder="1"/>
    <xf numFmtId="0" fontId="9" fillId="8" borderId="25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 vertical="top"/>
    </xf>
    <xf numFmtId="0" fontId="5" fillId="3" borderId="0" xfId="0" applyFont="1" applyFill="1" applyBorder="1" applyAlignment="1">
      <alignment horizontal="right" vertical="center"/>
    </xf>
    <xf numFmtId="0" fontId="7" fillId="3" borderId="0" xfId="0" applyFont="1" applyFill="1" applyBorder="1" applyAlignment="1">
      <alignment textRotation="90"/>
    </xf>
    <xf numFmtId="0" fontId="0" fillId="3" borderId="0" xfId="0" applyFont="1" applyFill="1" applyBorder="1" applyAlignment="1">
      <alignment horizontal="right"/>
    </xf>
    <xf numFmtId="0" fontId="0" fillId="3" borderId="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Border="1" applyAlignment="1">
      <alignment horizontal="right" vertical="center" wrapText="1"/>
    </xf>
    <xf numFmtId="0" fontId="0" fillId="3" borderId="0" xfId="0" applyFill="1" applyBorder="1" applyAlignment="1">
      <alignment horizontal="right"/>
    </xf>
    <xf numFmtId="16" fontId="0" fillId="3" borderId="0" xfId="0" applyNumberForma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right" vertical="top" wrapText="1"/>
    </xf>
    <xf numFmtId="0" fontId="0" fillId="3" borderId="6" xfId="0" applyFont="1" applyFill="1" applyBorder="1" applyAlignment="1">
      <alignment horizontal="center" vertical="center"/>
    </xf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8" xfId="0" applyFill="1" applyBorder="1"/>
    <xf numFmtId="0" fontId="0" fillId="4" borderId="20" xfId="0" applyFill="1" applyBorder="1"/>
    <xf numFmtId="0" fontId="0" fillId="4" borderId="45" xfId="0" applyFill="1" applyBorder="1"/>
    <xf numFmtId="0" fontId="0" fillId="4" borderId="21" xfId="0" applyFill="1" applyBorder="1"/>
    <xf numFmtId="0" fontId="0" fillId="4" borderId="0" xfId="0" applyFill="1" applyBorder="1"/>
    <xf numFmtId="0" fontId="6" fillId="4" borderId="0" xfId="0" applyFont="1" applyFill="1" applyBorder="1" applyAlignment="1">
      <alignment horizontal="left" vertical="top"/>
    </xf>
    <xf numFmtId="0" fontId="0" fillId="4" borderId="44" xfId="0" applyFill="1" applyBorder="1"/>
    <xf numFmtId="0" fontId="6" fillId="4" borderId="0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Border="1" applyAlignment="1">
      <alignment vertical="center" wrapText="1"/>
    </xf>
    <xf numFmtId="0" fontId="0" fillId="3" borderId="18" xfId="0" applyFont="1" applyFill="1" applyBorder="1" applyAlignment="1">
      <alignment horizontal="right"/>
    </xf>
    <xf numFmtId="0" fontId="0" fillId="3" borderId="49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right"/>
    </xf>
    <xf numFmtId="164" fontId="6" fillId="3" borderId="3" xfId="1" applyNumberFormat="1" applyFont="1" applyFill="1" applyBorder="1" applyAlignment="1">
      <alignment horizontal="left"/>
    </xf>
    <xf numFmtId="0" fontId="0" fillId="0" borderId="30" xfId="0" applyFont="1" applyBorder="1" applyAlignment="1">
      <alignment horizontal="center"/>
    </xf>
    <xf numFmtId="0" fontId="10" fillId="6" borderId="29" xfId="0" applyFont="1" applyFill="1" applyBorder="1" applyAlignment="1" applyProtection="1">
      <alignment horizontal="left" wrapText="1"/>
      <protection locked="0"/>
    </xf>
    <xf numFmtId="49" fontId="9" fillId="3" borderId="34" xfId="0" applyNumberFormat="1" applyFont="1" applyFill="1" applyBorder="1" applyAlignment="1" applyProtection="1">
      <alignment horizontal="left" vertical="center" shrinkToFit="1"/>
      <protection locked="0"/>
    </xf>
    <xf numFmtId="49" fontId="9" fillId="3" borderId="34" xfId="0" applyNumberFormat="1" applyFont="1" applyFill="1" applyBorder="1" applyAlignment="1" applyProtection="1">
      <alignment horizontal="left" vertical="center"/>
      <protection locked="0"/>
    </xf>
    <xf numFmtId="0" fontId="0" fillId="3" borderId="50" xfId="0" applyFill="1" applyBorder="1"/>
    <xf numFmtId="0" fontId="0" fillId="2" borderId="48" xfId="0" applyFill="1" applyBorder="1"/>
    <xf numFmtId="0" fontId="0" fillId="2" borderId="27" xfId="0" applyFill="1" applyBorder="1"/>
    <xf numFmtId="0" fontId="0" fillId="10" borderId="39" xfId="0" applyFill="1" applyBorder="1"/>
    <xf numFmtId="0" fontId="0" fillId="10" borderId="38" xfId="0" applyFill="1" applyBorder="1"/>
    <xf numFmtId="0" fontId="0" fillId="10" borderId="40" xfId="0" applyFill="1" applyBorder="1"/>
    <xf numFmtId="0" fontId="0" fillId="10" borderId="41" xfId="0" applyFill="1" applyBorder="1"/>
    <xf numFmtId="0" fontId="0" fillId="10" borderId="0" xfId="0" applyFill="1" applyBorder="1"/>
    <xf numFmtId="0" fontId="6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horizontal="right" vertical="center"/>
    </xf>
    <xf numFmtId="0" fontId="0" fillId="10" borderId="42" xfId="0" applyFill="1" applyBorder="1"/>
    <xf numFmtId="0" fontId="15" fillId="10" borderId="0" xfId="0" quotePrefix="1" applyFont="1" applyFill="1" applyBorder="1" applyAlignment="1">
      <alignment horizontal="left"/>
    </xf>
    <xf numFmtId="0" fontId="6" fillId="10" borderId="0" xfId="0" applyFont="1" applyFill="1" applyBorder="1" applyAlignment="1">
      <alignment horizontal="left"/>
    </xf>
    <xf numFmtId="0" fontId="0" fillId="10" borderId="0" xfId="0" applyFill="1" applyBorder="1" applyAlignment="1">
      <alignment horizontal="center"/>
    </xf>
    <xf numFmtId="0" fontId="6" fillId="10" borderId="0" xfId="0" applyFont="1" applyFill="1" applyBorder="1" applyAlignment="1"/>
    <xf numFmtId="0" fontId="6" fillId="10" borderId="0" xfId="0" applyFont="1" applyFill="1" applyBorder="1" applyAlignment="1">
      <alignment horizontal="right"/>
    </xf>
    <xf numFmtId="0" fontId="0" fillId="10" borderId="0" xfId="0" applyFill="1" applyBorder="1" applyAlignment="1"/>
    <xf numFmtId="0" fontId="17" fillId="10" borderId="0" xfId="0" applyFont="1" applyFill="1" applyBorder="1" applyAlignment="1">
      <alignment vertical="top" wrapText="1"/>
    </xf>
    <xf numFmtId="0" fontId="17" fillId="10" borderId="42" xfId="0" applyFont="1" applyFill="1" applyBorder="1" applyAlignment="1">
      <alignment vertical="top" wrapText="1"/>
    </xf>
    <xf numFmtId="0" fontId="0" fillId="10" borderId="0" xfId="0" applyFill="1"/>
    <xf numFmtId="0" fontId="16" fillId="10" borderId="0" xfId="0" applyFont="1" applyFill="1" applyBorder="1" applyAlignment="1">
      <alignment horizontal="left"/>
    </xf>
    <xf numFmtId="0" fontId="10" fillId="10" borderId="0" xfId="0" applyFont="1" applyFill="1" applyBorder="1" applyAlignment="1">
      <alignment horizontal="center" vertical="center" wrapText="1"/>
    </xf>
    <xf numFmtId="0" fontId="0" fillId="10" borderId="36" xfId="0" applyFill="1" applyBorder="1"/>
    <xf numFmtId="0" fontId="9" fillId="10" borderId="0" xfId="0" applyFont="1" applyFill="1" applyBorder="1" applyAlignment="1">
      <alignment horizontal="right"/>
    </xf>
    <xf numFmtId="0" fontId="11" fillId="10" borderId="0" xfId="0" applyFont="1" applyFill="1" applyBorder="1" applyAlignment="1">
      <alignment horizontal="right"/>
    </xf>
    <xf numFmtId="0" fontId="0" fillId="10" borderId="35" xfId="0" applyFill="1" applyBorder="1"/>
    <xf numFmtId="0" fontId="0" fillId="10" borderId="36" xfId="0" applyFill="1" applyBorder="1" applyAlignment="1">
      <alignment vertical="center"/>
    </xf>
    <xf numFmtId="0" fontId="0" fillId="10" borderId="34" xfId="0" applyFill="1" applyBorder="1"/>
    <xf numFmtId="0" fontId="11" fillId="4" borderId="0" xfId="0" applyFont="1" applyFill="1" applyBorder="1" applyAlignment="1">
      <alignment horizontal="right" vertical="top" wrapText="1"/>
    </xf>
    <xf numFmtId="0" fontId="6" fillId="4" borderId="18" xfId="0" applyFont="1" applyFill="1" applyBorder="1" applyAlignment="1">
      <alignment horizontal="right"/>
    </xf>
    <xf numFmtId="0" fontId="6" fillId="4" borderId="49" xfId="0" applyFont="1" applyFill="1" applyBorder="1" applyAlignment="1"/>
    <xf numFmtId="0" fontId="26" fillId="4" borderId="54" xfId="0" applyFont="1" applyFill="1" applyBorder="1" applyAlignment="1"/>
    <xf numFmtId="0" fontId="26" fillId="4" borderId="54" xfId="0" applyFont="1" applyFill="1" applyBorder="1" applyAlignment="1">
      <alignment horizontal="right"/>
    </xf>
    <xf numFmtId="0" fontId="11" fillId="12" borderId="26" xfId="0" applyFont="1" applyFill="1" applyBorder="1" applyAlignment="1">
      <alignment horizontal="right" vertical="center"/>
    </xf>
    <xf numFmtId="0" fontId="11" fillId="12" borderId="26" xfId="0" applyFont="1" applyFill="1" applyBorder="1" applyAlignment="1">
      <alignment horizontal="right" vertical="center" wrapText="1"/>
    </xf>
    <xf numFmtId="0" fontId="11" fillId="12" borderId="26" xfId="0" applyNumberFormat="1" applyFont="1" applyFill="1" applyBorder="1" applyAlignment="1" applyProtection="1">
      <alignment horizontal="right" vertical="center" wrapText="1"/>
      <protection locked="0"/>
    </xf>
    <xf numFmtId="0" fontId="11" fillId="12" borderId="26" xfId="0" applyNumberFormat="1" applyFont="1" applyFill="1" applyBorder="1" applyAlignment="1" applyProtection="1">
      <alignment horizontal="right" vertical="center"/>
      <protection locked="0"/>
    </xf>
    <xf numFmtId="0" fontId="17" fillId="3" borderId="2" xfId="0" applyFont="1" applyFill="1" applyBorder="1" applyAlignment="1">
      <alignment horizontal="right" vertical="top"/>
    </xf>
    <xf numFmtId="0" fontId="0" fillId="3" borderId="5" xfId="0" applyFill="1" applyBorder="1" applyAlignment="1">
      <alignment vertical="top"/>
    </xf>
    <xf numFmtId="0" fontId="0" fillId="3" borderId="0" xfId="0" applyFill="1" applyBorder="1" applyAlignment="1">
      <alignment vertical="top"/>
    </xf>
    <xf numFmtId="44" fontId="0" fillId="3" borderId="17" xfId="1" applyFont="1" applyFill="1" applyBorder="1" applyAlignment="1">
      <alignment horizontal="center" vertical="center"/>
    </xf>
    <xf numFmtId="44" fontId="0" fillId="3" borderId="14" xfId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left" vertical="top" wrapText="1"/>
    </xf>
    <xf numFmtId="44" fontId="0" fillId="3" borderId="18" xfId="1" applyFont="1" applyFill="1" applyBorder="1" applyAlignment="1">
      <alignment horizontal="center" vertical="center"/>
    </xf>
    <xf numFmtId="44" fontId="0" fillId="3" borderId="19" xfId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21" xfId="0" applyFill="1" applyBorder="1" applyAlignment="1">
      <alignment horizontal="right" vertical="center" wrapText="1"/>
    </xf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 textRotation="90"/>
    </xf>
    <xf numFmtId="0" fontId="8" fillId="9" borderId="1" xfId="0" applyFont="1" applyFill="1" applyBorder="1" applyAlignment="1">
      <alignment horizontal="center" vertical="center" textRotation="90"/>
    </xf>
    <xf numFmtId="0" fontId="8" fillId="9" borderId="3" xfId="0" applyFont="1" applyFill="1" applyBorder="1" applyAlignment="1">
      <alignment horizontal="center" vertical="center" textRotation="90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44" fontId="0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textRotation="90"/>
    </xf>
    <xf numFmtId="0" fontId="8" fillId="9" borderId="2" xfId="0" applyFont="1" applyFill="1" applyBorder="1" applyAlignment="1">
      <alignment horizontal="center" vertical="center" textRotation="90"/>
    </xf>
    <xf numFmtId="44" fontId="0" fillId="3" borderId="24" xfId="1" applyFont="1" applyFill="1" applyBorder="1" applyAlignment="1">
      <alignment horizontal="center" vertical="center"/>
    </xf>
    <xf numFmtId="44" fontId="0" fillId="3" borderId="25" xfId="1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right" vertical="top" wrapText="1"/>
    </xf>
    <xf numFmtId="0" fontId="13" fillId="3" borderId="31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32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31" xfId="0" applyNumberFormat="1" applyFont="1" applyFill="1" applyBorder="1" applyAlignment="1" applyProtection="1">
      <alignment horizontal="left" vertical="center"/>
      <protection locked="0"/>
    </xf>
    <xf numFmtId="0" fontId="13" fillId="3" borderId="32" xfId="0" applyNumberFormat="1" applyFont="1" applyFill="1" applyBorder="1" applyAlignment="1" applyProtection="1">
      <alignment horizontal="left" vertical="center"/>
      <protection locked="0"/>
    </xf>
    <xf numFmtId="0" fontId="13" fillId="3" borderId="38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33" xfId="0" applyNumberFormat="1" applyFont="1" applyFill="1" applyBorder="1" applyAlignment="1" applyProtection="1">
      <alignment horizontal="left" vertical="center" wrapText="1"/>
      <protection locked="0"/>
    </xf>
    <xf numFmtId="0" fontId="9" fillId="3" borderId="32" xfId="0" applyNumberFormat="1" applyFont="1" applyFill="1" applyBorder="1" applyAlignment="1" applyProtection="1">
      <alignment horizontal="left" vertical="center" wrapText="1"/>
      <protection locked="0"/>
    </xf>
    <xf numFmtId="0" fontId="9" fillId="3" borderId="36" xfId="0" applyNumberFormat="1" applyFont="1" applyFill="1" applyBorder="1" applyAlignment="1" applyProtection="1">
      <alignment horizontal="left" vertical="center" wrapText="1"/>
      <protection locked="0"/>
    </xf>
    <xf numFmtId="0" fontId="9" fillId="3" borderId="33" xfId="0" applyNumberFormat="1" applyFont="1" applyFill="1" applyBorder="1" applyAlignment="1" applyProtection="1">
      <alignment horizontal="left" vertical="center" wrapText="1"/>
      <protection locked="0"/>
    </xf>
    <xf numFmtId="0" fontId="4" fillId="3" borderId="31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0" fillId="3" borderId="21" xfId="0" applyFill="1" applyBorder="1" applyAlignment="1">
      <alignment horizontal="right" wrapText="1"/>
    </xf>
    <xf numFmtId="0" fontId="0" fillId="3" borderId="17" xfId="1" applyNumberFormat="1" applyFont="1" applyFill="1" applyBorder="1" applyAlignment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15" fillId="3" borderId="39" xfId="0" applyFont="1" applyFill="1" applyBorder="1" applyAlignment="1">
      <alignment horizontal="center" vertical="center" wrapText="1"/>
    </xf>
    <xf numFmtId="0" fontId="28" fillId="3" borderId="40" xfId="0" applyFont="1" applyFill="1" applyBorder="1" applyAlignment="1">
      <alignment horizontal="center" vertical="center" wrapText="1"/>
    </xf>
    <xf numFmtId="0" fontId="28" fillId="3" borderId="41" xfId="0" applyFont="1" applyFill="1" applyBorder="1" applyAlignment="1">
      <alignment horizontal="center" vertical="center" wrapText="1"/>
    </xf>
    <xf numFmtId="0" fontId="28" fillId="3" borderId="42" xfId="0" applyFont="1" applyFill="1" applyBorder="1" applyAlignment="1">
      <alignment horizontal="center" vertical="center" wrapText="1"/>
    </xf>
    <xf numFmtId="0" fontId="28" fillId="3" borderId="35" xfId="0" applyFont="1" applyFill="1" applyBorder="1" applyAlignment="1">
      <alignment horizontal="center" vertical="center" wrapText="1"/>
    </xf>
    <xf numFmtId="0" fontId="28" fillId="3" borderId="34" xfId="0" applyFont="1" applyFill="1" applyBorder="1" applyAlignment="1">
      <alignment horizontal="center" vertical="center" wrapText="1"/>
    </xf>
    <xf numFmtId="0" fontId="28" fillId="3" borderId="39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/>
    </xf>
    <xf numFmtId="0" fontId="8" fillId="12" borderId="51" xfId="3" applyFont="1" applyFill="1" applyBorder="1" applyAlignment="1">
      <alignment horizontal="center" vertical="center" wrapText="1"/>
    </xf>
    <xf numFmtId="0" fontId="8" fillId="12" borderId="52" xfId="0" applyFont="1" applyFill="1" applyBorder="1" applyAlignment="1">
      <alignment horizontal="center" vertical="center"/>
    </xf>
    <xf numFmtId="0" fontId="8" fillId="12" borderId="53" xfId="0" applyFont="1" applyFill="1" applyBorder="1" applyAlignment="1">
      <alignment horizontal="center" vertical="center"/>
    </xf>
    <xf numFmtId="164" fontId="4" fillId="3" borderId="31" xfId="0" applyNumberFormat="1" applyFont="1" applyFill="1" applyBorder="1" applyAlignment="1">
      <alignment horizontal="center" vertical="center"/>
    </xf>
    <xf numFmtId="164" fontId="4" fillId="3" borderId="33" xfId="0" applyNumberFormat="1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left" vertical="center"/>
    </xf>
    <xf numFmtId="0" fontId="19" fillId="10" borderId="0" xfId="0" applyFont="1" applyFill="1" applyBorder="1" applyAlignment="1">
      <alignment horizontal="right" vertical="top" wrapText="1"/>
    </xf>
    <xf numFmtId="0" fontId="19" fillId="10" borderId="42" xfId="0" applyFont="1" applyFill="1" applyBorder="1" applyAlignment="1">
      <alignment horizontal="right" vertical="top" wrapText="1"/>
    </xf>
    <xf numFmtId="0" fontId="10" fillId="10" borderId="31" xfId="0" applyFont="1" applyFill="1" applyBorder="1" applyAlignment="1" applyProtection="1">
      <alignment horizontal="left" vertical="center" wrapText="1"/>
      <protection locked="0"/>
    </xf>
    <xf numFmtId="0" fontId="10" fillId="10" borderId="32" xfId="0" applyFont="1" applyFill="1" applyBorder="1" applyAlignment="1" applyProtection="1">
      <alignment horizontal="left" vertical="center" wrapText="1"/>
      <protection locked="0"/>
    </xf>
    <xf numFmtId="0" fontId="10" fillId="10" borderId="33" xfId="0" applyFont="1" applyFill="1" applyBorder="1" applyAlignment="1" applyProtection="1">
      <alignment horizontal="left" vertical="center" wrapText="1"/>
      <protection locked="0"/>
    </xf>
    <xf numFmtId="0" fontId="10" fillId="10" borderId="0" xfId="0" applyFont="1" applyFill="1" applyBorder="1" applyAlignment="1">
      <alignment horizontal="left" vertical="center" wrapText="1"/>
    </xf>
    <xf numFmtId="0" fontId="11" fillId="10" borderId="41" xfId="0" applyFont="1" applyFill="1" applyBorder="1" applyAlignment="1">
      <alignment horizontal="right" wrapText="1" shrinkToFit="1"/>
    </xf>
    <xf numFmtId="0" fontId="11" fillId="10" borderId="42" xfId="0" applyFont="1" applyFill="1" applyBorder="1" applyAlignment="1">
      <alignment horizontal="right" wrapText="1" shrinkToFit="1"/>
    </xf>
    <xf numFmtId="0" fontId="6" fillId="3" borderId="31" xfId="0" applyFont="1" applyFill="1" applyBorder="1" applyAlignment="1" applyProtection="1">
      <alignment horizontal="center" vertical="center"/>
      <protection locked="0"/>
    </xf>
    <xf numFmtId="0" fontId="6" fillId="3" borderId="33" xfId="0" applyFont="1" applyFill="1" applyBorder="1" applyAlignment="1" applyProtection="1">
      <alignment horizontal="center" vertical="center"/>
      <protection locked="0"/>
    </xf>
    <xf numFmtId="0" fontId="6" fillId="10" borderId="0" xfId="0" applyFont="1" applyFill="1" applyBorder="1" applyAlignment="1">
      <alignment horizontal="right"/>
    </xf>
    <xf numFmtId="0" fontId="20" fillId="10" borderId="0" xfId="3" applyFill="1" applyBorder="1" applyAlignment="1">
      <alignment horizontal="left"/>
    </xf>
    <xf numFmtId="0" fontId="15" fillId="10" borderId="0" xfId="0" applyFont="1" applyFill="1" applyBorder="1" applyAlignment="1">
      <alignment horizontal="left"/>
    </xf>
    <xf numFmtId="0" fontId="6" fillId="10" borderId="0" xfId="0" applyFont="1" applyFill="1" applyBorder="1" applyAlignment="1">
      <alignment horizontal="right" vertical="center"/>
    </xf>
    <xf numFmtId="0" fontId="6" fillId="10" borderId="42" xfId="0" applyFont="1" applyFill="1" applyBorder="1" applyAlignment="1">
      <alignment horizontal="right" vertical="center"/>
    </xf>
    <xf numFmtId="0" fontId="9" fillId="10" borderId="41" xfId="0" applyFont="1" applyFill="1" applyBorder="1" applyAlignment="1">
      <alignment horizontal="left"/>
    </xf>
    <xf numFmtId="0" fontId="9" fillId="10" borderId="0" xfId="0" applyFont="1" applyFill="1" applyBorder="1" applyAlignment="1">
      <alignment horizontal="left"/>
    </xf>
    <xf numFmtId="0" fontId="11" fillId="10" borderId="39" xfId="0" applyFont="1" applyFill="1" applyBorder="1" applyAlignment="1" applyProtection="1">
      <alignment horizontal="left" vertical="top" wrapText="1" shrinkToFit="1"/>
      <protection locked="0"/>
    </xf>
    <xf numFmtId="0" fontId="11" fillId="10" borderId="38" xfId="0" applyFont="1" applyFill="1" applyBorder="1" applyAlignment="1" applyProtection="1">
      <alignment horizontal="left" vertical="top" wrapText="1" shrinkToFit="1"/>
      <protection locked="0"/>
    </xf>
    <xf numFmtId="0" fontId="11" fillId="10" borderId="40" xfId="0" applyFont="1" applyFill="1" applyBorder="1" applyAlignment="1" applyProtection="1">
      <alignment horizontal="left" vertical="top" wrapText="1" shrinkToFit="1"/>
      <protection locked="0"/>
    </xf>
    <xf numFmtId="0" fontId="11" fillId="10" borderId="35" xfId="0" applyFont="1" applyFill="1" applyBorder="1" applyAlignment="1" applyProtection="1">
      <alignment horizontal="left" vertical="top" wrapText="1" shrinkToFit="1"/>
      <protection locked="0"/>
    </xf>
    <xf numFmtId="0" fontId="11" fillId="10" borderId="36" xfId="0" applyFont="1" applyFill="1" applyBorder="1" applyAlignment="1" applyProtection="1">
      <alignment horizontal="left" vertical="top" wrapText="1" shrinkToFit="1"/>
      <protection locked="0"/>
    </xf>
    <xf numFmtId="0" fontId="11" fillId="10" borderId="34" xfId="0" applyFont="1" applyFill="1" applyBorder="1" applyAlignment="1" applyProtection="1">
      <alignment horizontal="left" vertical="top" wrapText="1" shrinkToFit="1"/>
      <protection locked="0"/>
    </xf>
    <xf numFmtId="0" fontId="10" fillId="10" borderId="0" xfId="0" applyFont="1" applyFill="1" applyBorder="1" applyAlignment="1">
      <alignment horizontal="right" wrapText="1"/>
    </xf>
    <xf numFmtId="0" fontId="10" fillId="10" borderId="42" xfId="0" applyFont="1" applyFill="1" applyBorder="1" applyAlignment="1">
      <alignment horizontal="right" wrapText="1"/>
    </xf>
    <xf numFmtId="44" fontId="6" fillId="10" borderId="31" xfId="1" applyFont="1" applyFill="1" applyBorder="1" applyAlignment="1">
      <alignment horizontal="center" vertical="center"/>
    </xf>
    <xf numFmtId="44" fontId="6" fillId="10" borderId="32" xfId="1" applyFont="1" applyFill="1" applyBorder="1" applyAlignment="1">
      <alignment horizontal="center" vertical="center"/>
    </xf>
    <xf numFmtId="44" fontId="6" fillId="10" borderId="33" xfId="1" applyFont="1" applyFill="1" applyBorder="1" applyAlignment="1">
      <alignment horizontal="center" vertical="center"/>
    </xf>
    <xf numFmtId="14" fontId="6" fillId="3" borderId="31" xfId="0" applyNumberFormat="1" applyFont="1" applyFill="1" applyBorder="1" applyAlignment="1" applyProtection="1">
      <alignment horizontal="center" vertical="center"/>
      <protection locked="0"/>
    </xf>
    <xf numFmtId="14" fontId="6" fillId="3" borderId="32" xfId="0" applyNumberFormat="1" applyFont="1" applyFill="1" applyBorder="1" applyAlignment="1" applyProtection="1">
      <alignment horizontal="center" vertical="center"/>
      <protection locked="0"/>
    </xf>
    <xf numFmtId="14" fontId="6" fillId="3" borderId="33" xfId="0" applyNumberFormat="1" applyFont="1" applyFill="1" applyBorder="1" applyAlignment="1" applyProtection="1">
      <alignment horizontal="center" vertical="center"/>
      <protection locked="0"/>
    </xf>
    <xf numFmtId="0" fontId="6" fillId="10" borderId="31" xfId="0" applyFont="1" applyFill="1" applyBorder="1" applyAlignment="1" applyProtection="1">
      <alignment horizontal="center" vertical="center"/>
      <protection locked="0"/>
    </xf>
    <xf numFmtId="0" fontId="6" fillId="10" borderId="32" xfId="0" applyFont="1" applyFill="1" applyBorder="1" applyAlignment="1" applyProtection="1">
      <alignment horizontal="center" vertical="center"/>
      <protection locked="0"/>
    </xf>
    <xf numFmtId="0" fontId="6" fillId="10" borderId="33" xfId="0" applyFont="1" applyFill="1" applyBorder="1" applyAlignment="1" applyProtection="1">
      <alignment horizontal="center" vertical="center"/>
      <protection locked="0"/>
    </xf>
    <xf numFmtId="0" fontId="6" fillId="10" borderId="31" xfId="0" applyFont="1" applyFill="1" applyBorder="1" applyAlignment="1">
      <alignment horizontal="center" vertical="center"/>
    </xf>
    <xf numFmtId="0" fontId="6" fillId="10" borderId="32" xfId="0" applyFont="1" applyFill="1" applyBorder="1" applyAlignment="1">
      <alignment horizontal="center" vertical="center"/>
    </xf>
    <xf numFmtId="0" fontId="6" fillId="10" borderId="33" xfId="0" applyFont="1" applyFill="1" applyBorder="1" applyAlignment="1">
      <alignment horizontal="center" vertical="center"/>
    </xf>
    <xf numFmtId="44" fontId="6" fillId="10" borderId="31" xfId="0" applyNumberFormat="1" applyFont="1" applyFill="1" applyBorder="1" applyAlignment="1">
      <alignment horizontal="center" vertical="center"/>
    </xf>
    <xf numFmtId="44" fontId="6" fillId="10" borderId="32" xfId="0" applyNumberFormat="1" applyFont="1" applyFill="1" applyBorder="1" applyAlignment="1">
      <alignment horizontal="center" vertical="center"/>
    </xf>
    <xf numFmtId="44" fontId="6" fillId="10" borderId="33" xfId="0" applyNumberFormat="1" applyFont="1" applyFill="1" applyBorder="1" applyAlignment="1">
      <alignment horizontal="center" vertical="center"/>
    </xf>
    <xf numFmtId="0" fontId="0" fillId="10" borderId="0" xfId="0" applyFill="1" applyBorder="1" applyAlignment="1">
      <alignment horizontal="right"/>
    </xf>
    <xf numFmtId="0" fontId="9" fillId="10" borderId="0" xfId="0" applyFont="1" applyFill="1" applyBorder="1" applyAlignment="1">
      <alignment horizontal="right" shrinkToFit="1"/>
    </xf>
    <xf numFmtId="0" fontId="18" fillId="3" borderId="39" xfId="0" applyFont="1" applyFill="1" applyBorder="1" applyAlignment="1">
      <alignment horizontal="center" vertical="top"/>
    </xf>
    <xf numFmtId="0" fontId="18" fillId="3" borderId="38" xfId="0" applyFont="1" applyFill="1" applyBorder="1" applyAlignment="1">
      <alignment horizontal="center" vertical="top"/>
    </xf>
    <xf numFmtId="0" fontId="18" fillId="3" borderId="40" xfId="0" applyFont="1" applyFill="1" applyBorder="1" applyAlignment="1">
      <alignment horizontal="center" vertical="top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6" fillId="10" borderId="31" xfId="0" applyFont="1" applyFill="1" applyBorder="1" applyAlignment="1" applyProtection="1">
      <alignment horizontal="left"/>
      <protection locked="0"/>
    </xf>
    <xf numFmtId="0" fontId="6" fillId="10" borderId="32" xfId="0" applyFont="1" applyFill="1" applyBorder="1" applyAlignment="1" applyProtection="1">
      <alignment horizontal="left"/>
      <protection locked="0"/>
    </xf>
    <xf numFmtId="0" fontId="6" fillId="10" borderId="33" xfId="0" applyFont="1" applyFill="1" applyBorder="1" applyAlignment="1" applyProtection="1">
      <alignment horizontal="left"/>
      <protection locked="0"/>
    </xf>
    <xf numFmtId="0" fontId="11" fillId="10" borderId="31" xfId="0" applyFont="1" applyFill="1" applyBorder="1" applyAlignment="1">
      <alignment horizontal="right" vertical="center"/>
    </xf>
    <xf numFmtId="0" fontId="11" fillId="10" borderId="33" xfId="0" applyFont="1" applyFill="1" applyBorder="1" applyAlignment="1">
      <alignment horizontal="right" vertical="center"/>
    </xf>
    <xf numFmtId="0" fontId="6" fillId="3" borderId="31" xfId="0" applyFont="1" applyFill="1" applyBorder="1" applyAlignment="1" applyProtection="1">
      <alignment horizontal="center"/>
      <protection locked="0"/>
    </xf>
    <xf numFmtId="0" fontId="6" fillId="3" borderId="32" xfId="0" applyFont="1" applyFill="1" applyBorder="1" applyAlignment="1" applyProtection="1">
      <alignment horizontal="center"/>
      <protection locked="0"/>
    </xf>
    <xf numFmtId="0" fontId="6" fillId="3" borderId="33" xfId="0" applyFont="1" applyFill="1" applyBorder="1" applyAlignment="1" applyProtection="1">
      <alignment horizontal="center"/>
      <protection locked="0"/>
    </xf>
    <xf numFmtId="0" fontId="6" fillId="10" borderId="31" xfId="0" applyFont="1" applyFill="1" applyBorder="1" applyAlignment="1">
      <alignment horizontal="left" shrinkToFit="1"/>
    </xf>
    <xf numFmtId="0" fontId="6" fillId="10" borderId="33" xfId="0" applyFont="1" applyFill="1" applyBorder="1" applyAlignment="1">
      <alignment horizontal="left" shrinkToFit="1"/>
    </xf>
    <xf numFmtId="49" fontId="6" fillId="10" borderId="31" xfId="0" applyNumberFormat="1" applyFont="1" applyFill="1" applyBorder="1" applyAlignment="1">
      <alignment horizontal="left"/>
    </xf>
    <xf numFmtId="49" fontId="6" fillId="10" borderId="33" xfId="0" applyNumberFormat="1" applyFont="1" applyFill="1" applyBorder="1" applyAlignment="1">
      <alignment horizontal="left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44" fontId="0" fillId="0" borderId="26" xfId="1" applyFont="1" applyBorder="1" applyAlignment="1">
      <alignment horizontal="center"/>
    </xf>
    <xf numFmtId="44" fontId="0" fillId="0" borderId="31" xfId="1" applyFont="1" applyBorder="1" applyAlignment="1">
      <alignment horizontal="center"/>
    </xf>
    <xf numFmtId="0" fontId="15" fillId="5" borderId="0" xfId="0" applyFont="1" applyFill="1" applyBorder="1" applyAlignment="1">
      <alignment horizontal="left" vertical="center"/>
    </xf>
    <xf numFmtId="0" fontId="19" fillId="5" borderId="0" xfId="0" applyFont="1" applyFill="1" applyBorder="1" applyAlignment="1">
      <alignment horizontal="right" vertical="top" wrapText="1"/>
    </xf>
    <xf numFmtId="0" fontId="19" fillId="5" borderId="42" xfId="0" applyFont="1" applyFill="1" applyBorder="1" applyAlignment="1">
      <alignment horizontal="right" vertical="top" wrapText="1"/>
    </xf>
    <xf numFmtId="0" fontId="0" fillId="11" borderId="31" xfId="0" applyFill="1" applyBorder="1" applyAlignment="1">
      <alignment horizontal="center" vertical="center"/>
    </xf>
    <xf numFmtId="0" fontId="0" fillId="11" borderId="33" xfId="0" applyFill="1" applyBorder="1" applyAlignment="1">
      <alignment horizontal="center" vertical="center"/>
    </xf>
    <xf numFmtId="14" fontId="0" fillId="11" borderId="31" xfId="0" applyNumberFormat="1" applyFill="1" applyBorder="1" applyAlignment="1">
      <alignment horizontal="center" vertical="center"/>
    </xf>
    <xf numFmtId="14" fontId="0" fillId="11" borderId="32" xfId="0" applyNumberFormat="1" applyFill="1" applyBorder="1" applyAlignment="1">
      <alignment horizontal="center" vertical="center"/>
    </xf>
    <xf numFmtId="14" fontId="0" fillId="11" borderId="33" xfId="0" applyNumberFormat="1" applyFill="1" applyBorder="1" applyAlignment="1">
      <alignment horizontal="center" vertical="center"/>
    </xf>
    <xf numFmtId="49" fontId="0" fillId="11" borderId="31" xfId="0" applyNumberFormat="1" applyFill="1" applyBorder="1" applyAlignment="1">
      <alignment horizontal="left"/>
    </xf>
    <xf numFmtId="49" fontId="0" fillId="11" borderId="33" xfId="0" applyNumberFormat="1" applyFill="1" applyBorder="1" applyAlignment="1">
      <alignment horizontal="left"/>
    </xf>
    <xf numFmtId="0" fontId="6" fillId="11" borderId="31" xfId="0" applyFont="1" applyFill="1" applyBorder="1" applyAlignment="1">
      <alignment horizontal="left"/>
    </xf>
    <xf numFmtId="0" fontId="6" fillId="11" borderId="32" xfId="0" applyFont="1" applyFill="1" applyBorder="1" applyAlignment="1">
      <alignment horizontal="left"/>
    </xf>
    <xf numFmtId="0" fontId="6" fillId="11" borderId="33" xfId="0" applyFont="1" applyFill="1" applyBorder="1" applyAlignment="1">
      <alignment horizontal="left"/>
    </xf>
    <xf numFmtId="0" fontId="11" fillId="5" borderId="31" xfId="0" applyFont="1" applyFill="1" applyBorder="1" applyAlignment="1">
      <alignment horizontal="right" vertical="center"/>
    </xf>
    <xf numFmtId="0" fontId="11" fillId="5" borderId="33" xfId="0" applyFont="1" applyFill="1" applyBorder="1" applyAlignment="1">
      <alignment horizontal="right" vertical="center"/>
    </xf>
    <xf numFmtId="0" fontId="0" fillId="11" borderId="31" xfId="0" applyFill="1" applyBorder="1" applyAlignment="1">
      <alignment horizontal="center"/>
    </xf>
    <xf numFmtId="0" fontId="0" fillId="11" borderId="32" xfId="0" applyFill="1" applyBorder="1" applyAlignment="1">
      <alignment horizontal="center"/>
    </xf>
    <xf numFmtId="0" fontId="0" fillId="11" borderId="33" xfId="0" applyFill="1" applyBorder="1" applyAlignment="1">
      <alignment horizontal="center"/>
    </xf>
    <xf numFmtId="44" fontId="0" fillId="0" borderId="18" xfId="0" applyNumberFormat="1" applyBorder="1" applyAlignment="1">
      <alignment horizontal="center"/>
    </xf>
    <xf numFmtId="0" fontId="0" fillId="0" borderId="46" xfId="0" applyBorder="1" applyAlignment="1">
      <alignment horizontal="center"/>
    </xf>
    <xf numFmtId="0" fontId="10" fillId="5" borderId="0" xfId="0" applyFont="1" applyFill="1" applyBorder="1" applyAlignment="1">
      <alignment horizontal="left" vertical="center" wrapText="1"/>
    </xf>
    <xf numFmtId="0" fontId="0" fillId="11" borderId="32" xfId="0" applyFill="1" applyBorder="1" applyAlignment="1">
      <alignment horizontal="center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/>
    </xf>
    <xf numFmtId="44" fontId="0" fillId="11" borderId="31" xfId="0" applyNumberFormat="1" applyFill="1" applyBorder="1" applyAlignment="1">
      <alignment horizontal="center" vertical="center"/>
    </xf>
    <xf numFmtId="44" fontId="0" fillId="11" borderId="32" xfId="0" applyNumberFormat="1" applyFill="1" applyBorder="1" applyAlignment="1">
      <alignment horizontal="center" vertical="center"/>
    </xf>
    <xf numFmtId="44" fontId="0" fillId="11" borderId="33" xfId="0" applyNumberFormat="1" applyFill="1" applyBorder="1" applyAlignment="1">
      <alignment horizontal="center" vertical="center"/>
    </xf>
    <xf numFmtId="0" fontId="9" fillId="5" borderId="41" xfId="0" applyFont="1" applyFill="1" applyBorder="1" applyAlignment="1">
      <alignment horizontal="left"/>
    </xf>
    <xf numFmtId="0" fontId="9" fillId="5" borderId="0" xfId="0" applyFont="1" applyFill="1" applyBorder="1" applyAlignment="1">
      <alignment horizontal="left"/>
    </xf>
    <xf numFmtId="0" fontId="6" fillId="5" borderId="42" xfId="0" applyFont="1" applyFill="1" applyBorder="1" applyAlignment="1">
      <alignment horizontal="right" vertical="center"/>
    </xf>
    <xf numFmtId="44" fontId="0" fillId="11" borderId="31" xfId="1" applyFont="1" applyFill="1" applyBorder="1" applyAlignment="1">
      <alignment horizontal="center" vertical="center"/>
    </xf>
    <xf numFmtId="44" fontId="0" fillId="11" borderId="32" xfId="1" applyFont="1" applyFill="1" applyBorder="1" applyAlignment="1">
      <alignment horizontal="center" vertical="center"/>
    </xf>
    <xf numFmtId="44" fontId="0" fillId="11" borderId="33" xfId="1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right" wrapText="1"/>
    </xf>
    <xf numFmtId="0" fontId="15" fillId="5" borderId="0" xfId="0" applyFont="1" applyFill="1" applyBorder="1" applyAlignment="1">
      <alignment horizontal="left"/>
    </xf>
    <xf numFmtId="0" fontId="21" fillId="5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right"/>
    </xf>
    <xf numFmtId="0" fontId="9" fillId="5" borderId="0" xfId="0" applyFont="1" applyFill="1" applyBorder="1" applyAlignment="1">
      <alignment horizontal="right" shrinkToFit="1"/>
    </xf>
    <xf numFmtId="0" fontId="0" fillId="11" borderId="31" xfId="0" applyFill="1" applyBorder="1" applyAlignment="1">
      <alignment horizontal="left" shrinkToFit="1"/>
    </xf>
    <xf numFmtId="0" fontId="0" fillId="11" borderId="33" xfId="0" applyFill="1" applyBorder="1" applyAlignment="1">
      <alignment horizontal="left" shrinkToFit="1"/>
    </xf>
    <xf numFmtId="0" fontId="11" fillId="5" borderId="41" xfId="0" applyFont="1" applyFill="1" applyBorder="1" applyAlignment="1">
      <alignment horizontal="right" wrapText="1" shrinkToFit="1"/>
    </xf>
    <xf numFmtId="0" fontId="11" fillId="5" borderId="42" xfId="0" applyFont="1" applyFill="1" applyBorder="1" applyAlignment="1">
      <alignment horizontal="right" wrapText="1" shrinkToFit="1"/>
    </xf>
    <xf numFmtId="0" fontId="11" fillId="11" borderId="39" xfId="0" applyFont="1" applyFill="1" applyBorder="1" applyAlignment="1">
      <alignment horizontal="left" vertical="top" wrapText="1" shrinkToFit="1"/>
    </xf>
    <xf numFmtId="0" fontId="11" fillId="11" borderId="38" xfId="0" applyFont="1" applyFill="1" applyBorder="1" applyAlignment="1">
      <alignment horizontal="left" vertical="top" wrapText="1" shrinkToFit="1"/>
    </xf>
    <xf numFmtId="0" fontId="11" fillId="11" borderId="40" xfId="0" applyFont="1" applyFill="1" applyBorder="1" applyAlignment="1">
      <alignment horizontal="left" vertical="top" wrapText="1" shrinkToFit="1"/>
    </xf>
    <xf numFmtId="0" fontId="11" fillId="11" borderId="35" xfId="0" applyFont="1" applyFill="1" applyBorder="1" applyAlignment="1">
      <alignment horizontal="left" vertical="top" wrapText="1" shrinkToFit="1"/>
    </xf>
    <xf numFmtId="0" fontId="11" fillId="11" borderId="36" xfId="0" applyFont="1" applyFill="1" applyBorder="1" applyAlignment="1">
      <alignment horizontal="left" vertical="top" wrapText="1" shrinkToFit="1"/>
    </xf>
    <xf numFmtId="0" fontId="11" fillId="11" borderId="34" xfId="0" applyFont="1" applyFill="1" applyBorder="1" applyAlignment="1">
      <alignment horizontal="left" vertical="top" wrapText="1" shrinkToFit="1"/>
    </xf>
    <xf numFmtId="0" fontId="10" fillId="11" borderId="31" xfId="0" applyFont="1" applyFill="1" applyBorder="1" applyAlignment="1">
      <alignment horizontal="left" vertical="center" wrapText="1"/>
    </xf>
    <xf numFmtId="0" fontId="10" fillId="11" borderId="32" xfId="0" applyFont="1" applyFill="1" applyBorder="1" applyAlignment="1">
      <alignment horizontal="left" vertical="center" wrapText="1"/>
    </xf>
    <xf numFmtId="0" fontId="10" fillId="11" borderId="33" xfId="0" applyFont="1" applyFill="1" applyBorder="1" applyAlignment="1">
      <alignment horizontal="left" vertical="center" wrapText="1"/>
    </xf>
    <xf numFmtId="0" fontId="0" fillId="8" borderId="18" xfId="0" applyFill="1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44" fontId="0" fillId="0" borderId="29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44" fontId="0" fillId="0" borderId="29" xfId="1" applyFont="1" applyBorder="1" applyAlignment="1">
      <alignment horizontal="center"/>
    </xf>
    <xf numFmtId="0" fontId="0" fillId="8" borderId="47" xfId="0" applyFill="1" applyBorder="1" applyAlignment="1">
      <alignment horizontal="center"/>
    </xf>
  </cellXfs>
  <cellStyles count="4">
    <cellStyle name="Collegamento ipertestuale" xfId="3" builtinId="8"/>
    <cellStyle name="Normale" xfId="0" builtinId="0"/>
    <cellStyle name="Percentuale" xfId="2" builtinId="5"/>
    <cellStyle name="Valuta" xfId="1" builtinId="4"/>
  </cellStyles>
  <dxfs count="57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3300"/>
      <color rgb="FFFFFF99"/>
      <color rgb="FFFF66CC"/>
      <color rgb="FFFF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4.jpeg"/><Relationship Id="rId1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6.jpeg"/><Relationship Id="rId1" Type="http://schemas.openxmlformats.org/officeDocument/2006/relationships/image" Target="../media/image9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161</xdr:row>
      <xdr:rowOff>142875</xdr:rowOff>
    </xdr:from>
    <xdr:to>
      <xdr:col>2</xdr:col>
      <xdr:colOff>125971</xdr:colOff>
      <xdr:row>169</xdr:row>
      <xdr:rowOff>10203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EF321EAE-8B17-4FB9-B643-6BF423A80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893"/>
        <a:stretch/>
      </xdr:blipFill>
      <xdr:spPr>
        <a:xfrm>
          <a:off x="119063" y="50475696"/>
          <a:ext cx="2782765" cy="2792865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178595</xdr:colOff>
      <xdr:row>175</xdr:row>
      <xdr:rowOff>178594</xdr:rowOff>
    </xdr:from>
    <xdr:to>
      <xdr:col>1</xdr:col>
      <xdr:colOff>2326594</xdr:colOff>
      <xdr:row>180</xdr:row>
      <xdr:rowOff>440530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584817DA-3386-4C5F-8E50-C69BEF8B6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77" t="15875" r="8233" b="21948"/>
        <a:stretch/>
      </xdr:blipFill>
      <xdr:spPr>
        <a:xfrm>
          <a:off x="488158" y="10036969"/>
          <a:ext cx="2147999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130967</xdr:colOff>
      <xdr:row>200</xdr:row>
      <xdr:rowOff>13606</xdr:rowOff>
    </xdr:from>
    <xdr:to>
      <xdr:col>1</xdr:col>
      <xdr:colOff>2333622</xdr:colOff>
      <xdr:row>205</xdr:row>
      <xdr:rowOff>127388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FA41ADD6-5F11-4FD6-AC98-ABFCE5464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99" t="16867" r="12494" b="23932"/>
        <a:stretch/>
      </xdr:blipFill>
      <xdr:spPr>
        <a:xfrm>
          <a:off x="443931" y="61667570"/>
          <a:ext cx="2202655" cy="242699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44</xdr:row>
      <xdr:rowOff>63500</xdr:rowOff>
    </xdr:from>
    <xdr:to>
      <xdr:col>2</xdr:col>
      <xdr:colOff>16649</xdr:colOff>
      <xdr:row>47</xdr:row>
      <xdr:rowOff>396879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40811BCA-6673-4BB4-8EA3-417CD5D2A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3" t="15876" r="12693" b="47965"/>
        <a:stretch/>
      </xdr:blipFill>
      <xdr:spPr>
        <a:xfrm>
          <a:off x="285750" y="17446625"/>
          <a:ext cx="2509024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63499</xdr:rowOff>
    </xdr:from>
    <xdr:to>
      <xdr:col>1</xdr:col>
      <xdr:colOff>2423227</xdr:colOff>
      <xdr:row>72</xdr:row>
      <xdr:rowOff>238125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4112C963-477A-4C8B-962A-AB2F9CBE7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9" t="15875" r="11467" b="38264"/>
        <a:stretch/>
      </xdr:blipFill>
      <xdr:spPr>
        <a:xfrm>
          <a:off x="317500" y="21129624"/>
          <a:ext cx="242322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236</xdr:row>
      <xdr:rowOff>79375</xdr:rowOff>
    </xdr:from>
    <xdr:to>
      <xdr:col>1</xdr:col>
      <xdr:colOff>2127250</xdr:colOff>
      <xdr:row>240</xdr:row>
      <xdr:rowOff>362137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4C46A9A8-FBA1-4616-AE67-35593040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75" y="35877500"/>
          <a:ext cx="1857375" cy="2124261"/>
        </a:xfrm>
        <a:prstGeom prst="rect">
          <a:avLst/>
        </a:prstGeom>
      </xdr:spPr>
    </xdr:pic>
    <xdr:clientData/>
  </xdr:twoCellAnchor>
  <xdr:twoCellAnchor editAs="oneCell">
    <xdr:from>
      <xdr:col>1</xdr:col>
      <xdr:colOff>641804</xdr:colOff>
      <xdr:row>272</xdr:row>
      <xdr:rowOff>34018</xdr:rowOff>
    </xdr:from>
    <xdr:to>
      <xdr:col>1</xdr:col>
      <xdr:colOff>1836965</xdr:colOff>
      <xdr:row>275</xdr:row>
      <xdr:rowOff>452091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90EC157D-2798-4BD3-9BA9-218659096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6" r="14253" b="16216"/>
        <a:stretch/>
      </xdr:blipFill>
      <xdr:spPr>
        <a:xfrm>
          <a:off x="954768" y="84303054"/>
          <a:ext cx="1195161" cy="1806002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111127</xdr:colOff>
      <xdr:row>224</xdr:row>
      <xdr:rowOff>258536</xdr:rowOff>
    </xdr:from>
    <xdr:to>
      <xdr:col>1</xdr:col>
      <xdr:colOff>2365375</xdr:colOff>
      <xdr:row>226</xdr:row>
      <xdr:rowOff>282230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9730F4D7-A05C-4FE1-83FE-531C71354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091" y="69668572"/>
          <a:ext cx="2254248" cy="94898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211</xdr:row>
      <xdr:rowOff>196849</xdr:rowOff>
    </xdr:from>
    <xdr:to>
      <xdr:col>1</xdr:col>
      <xdr:colOff>2032000</xdr:colOff>
      <xdr:row>216</xdr:row>
      <xdr:rowOff>444485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8BFCF6AB-62C0-42C1-8A8B-EAB4AD52E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6837599"/>
          <a:ext cx="1619250" cy="2295511"/>
        </a:xfrm>
        <a:prstGeom prst="rect">
          <a:avLst/>
        </a:prstGeom>
      </xdr:spPr>
    </xdr:pic>
    <xdr:clientData/>
  </xdr:twoCellAnchor>
  <xdr:twoCellAnchor editAs="oneCell">
    <xdr:from>
      <xdr:col>1</xdr:col>
      <xdr:colOff>278946</xdr:colOff>
      <xdr:row>20</xdr:row>
      <xdr:rowOff>47624</xdr:rowOff>
    </xdr:from>
    <xdr:to>
      <xdr:col>1</xdr:col>
      <xdr:colOff>2217964</xdr:colOff>
      <xdr:row>24</xdr:row>
      <xdr:rowOff>149262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496221C5-6A92-406D-B0EA-4D261100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910" y="6320517"/>
          <a:ext cx="1939018" cy="195220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</xdr:row>
      <xdr:rowOff>428625</xdr:rowOff>
    </xdr:from>
    <xdr:to>
      <xdr:col>1</xdr:col>
      <xdr:colOff>2413000</xdr:colOff>
      <xdr:row>12</xdr:row>
      <xdr:rowOff>139950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D98C628B-13A9-4C59-8A65-0975C096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58324750"/>
          <a:ext cx="2381250" cy="1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176</xdr:row>
      <xdr:rowOff>47625</xdr:rowOff>
    </xdr:from>
    <xdr:to>
      <xdr:col>1</xdr:col>
      <xdr:colOff>2333626</xdr:colOff>
      <xdr:row>180</xdr:row>
      <xdr:rowOff>423128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B89943CC-D3B9-420A-91C9-7A92E28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2" y="61626750"/>
          <a:ext cx="2206624" cy="221700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272142</xdr:colOff>
      <xdr:row>140</xdr:row>
      <xdr:rowOff>83913</xdr:rowOff>
    </xdr:from>
    <xdr:to>
      <xdr:col>1</xdr:col>
      <xdr:colOff>2231571</xdr:colOff>
      <xdr:row>144</xdr:row>
      <xdr:rowOff>20428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678055F1-D962-4E7C-AE5A-95DF3F8B5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81"/>
        <a:stretch/>
      </xdr:blipFill>
      <xdr:spPr>
        <a:xfrm>
          <a:off x="585106" y="43504306"/>
          <a:ext cx="1959429" cy="17870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</xdr:row>
      <xdr:rowOff>444501</xdr:rowOff>
    </xdr:from>
    <xdr:to>
      <xdr:col>2</xdr:col>
      <xdr:colOff>51940</xdr:colOff>
      <xdr:row>59</xdr:row>
      <xdr:rowOff>301628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6055BD1A-C2A1-490A-B0BF-4BDFE12D0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44"/>
        <a:stretch/>
      </xdr:blipFill>
      <xdr:spPr>
        <a:xfrm>
          <a:off x="317501" y="69389626"/>
          <a:ext cx="2512564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79377</xdr:colOff>
      <xdr:row>32</xdr:row>
      <xdr:rowOff>47628</xdr:rowOff>
    </xdr:from>
    <xdr:to>
      <xdr:col>1</xdr:col>
      <xdr:colOff>2444751</xdr:colOff>
      <xdr:row>35</xdr:row>
      <xdr:rowOff>207351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58DF1035-C045-4370-B7DA-12D1B2EF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41" y="10035271"/>
          <a:ext cx="2365374" cy="15476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190500</xdr:rowOff>
    </xdr:from>
    <xdr:to>
      <xdr:col>1</xdr:col>
      <xdr:colOff>2429226</xdr:colOff>
      <xdr:row>96</xdr:row>
      <xdr:rowOff>149000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247BAD52-773D-4B11-B177-E0518693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80184625"/>
          <a:ext cx="2429226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127651</xdr:colOff>
      <xdr:row>152</xdr:row>
      <xdr:rowOff>43732</xdr:rowOff>
    </xdr:from>
    <xdr:to>
      <xdr:col>4</xdr:col>
      <xdr:colOff>1819651</xdr:colOff>
      <xdr:row>156</xdr:row>
      <xdr:rowOff>419067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1EE8DF24-015D-43CB-B9DF-B36AD281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901" y="46947553"/>
          <a:ext cx="1692000" cy="2225906"/>
        </a:xfrm>
        <a:prstGeom prst="rect">
          <a:avLst/>
        </a:prstGeom>
      </xdr:spPr>
    </xdr:pic>
    <xdr:clientData/>
  </xdr:twoCellAnchor>
  <xdr:twoCellAnchor editAs="oneCell">
    <xdr:from>
      <xdr:col>12</xdr:col>
      <xdr:colOff>149982</xdr:colOff>
      <xdr:row>164</xdr:row>
      <xdr:rowOff>38875</xdr:rowOff>
    </xdr:from>
    <xdr:to>
      <xdr:col>12</xdr:col>
      <xdr:colOff>1841982</xdr:colOff>
      <xdr:row>168</xdr:row>
      <xdr:rowOff>414210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D5843C9C-56B1-41FA-8AFD-96A915A5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1161" y="50630232"/>
          <a:ext cx="1692000" cy="2225906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127651</xdr:colOff>
      <xdr:row>164</xdr:row>
      <xdr:rowOff>46000</xdr:rowOff>
    </xdr:from>
    <xdr:to>
      <xdr:col>4</xdr:col>
      <xdr:colOff>1819651</xdr:colOff>
      <xdr:row>168</xdr:row>
      <xdr:rowOff>421335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7E2FA88A-BDD2-4D32-A928-EFE019AB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901" y="50637357"/>
          <a:ext cx="1692000" cy="2225906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188</xdr:row>
      <xdr:rowOff>47625</xdr:rowOff>
    </xdr:from>
    <xdr:to>
      <xdr:col>12</xdr:col>
      <xdr:colOff>1819000</xdr:colOff>
      <xdr:row>192</xdr:row>
      <xdr:rowOff>422959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2517A23C-2957-418C-A1E6-6FDE6287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10064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200</xdr:row>
      <xdr:rowOff>38875</xdr:rowOff>
    </xdr:from>
    <xdr:to>
      <xdr:col>4</xdr:col>
      <xdr:colOff>1826125</xdr:colOff>
      <xdr:row>204</xdr:row>
      <xdr:rowOff>414210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59DC1D09-8531-430D-BDC7-FC6CDA8F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13739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200</xdr:row>
      <xdr:rowOff>53125</xdr:rowOff>
    </xdr:from>
    <xdr:to>
      <xdr:col>8</xdr:col>
      <xdr:colOff>1824500</xdr:colOff>
      <xdr:row>204</xdr:row>
      <xdr:rowOff>428460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A60F2A14-6F90-4099-8CC1-6F8E91A1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3753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44</xdr:row>
      <xdr:rowOff>47625</xdr:rowOff>
    </xdr:from>
    <xdr:to>
      <xdr:col>12</xdr:col>
      <xdr:colOff>1834875</xdr:colOff>
      <xdr:row>48</xdr:row>
      <xdr:rowOff>422959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0A7C8DA6-8016-4D7F-A4A4-01BA2048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1743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132500</xdr:colOff>
      <xdr:row>44</xdr:row>
      <xdr:rowOff>53125</xdr:rowOff>
    </xdr:from>
    <xdr:to>
      <xdr:col>8</xdr:col>
      <xdr:colOff>1824500</xdr:colOff>
      <xdr:row>48</xdr:row>
      <xdr:rowOff>428459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2BC89B9E-B76F-4C37-90BB-3745E9CC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375" y="174362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44</xdr:row>
      <xdr:rowOff>47625</xdr:rowOff>
    </xdr:from>
    <xdr:to>
      <xdr:col>4</xdr:col>
      <xdr:colOff>1819000</xdr:colOff>
      <xdr:row>48</xdr:row>
      <xdr:rowOff>422959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5547C730-4EE4-485A-AE90-3B3AD46B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375" y="1743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68</xdr:row>
      <xdr:rowOff>47625</xdr:rowOff>
    </xdr:from>
    <xdr:to>
      <xdr:col>12</xdr:col>
      <xdr:colOff>1819000</xdr:colOff>
      <xdr:row>72</xdr:row>
      <xdr:rowOff>422960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7B023C62-1B54-43DB-A67C-119EE2D4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21113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138922</xdr:colOff>
      <xdr:row>260</xdr:row>
      <xdr:rowOff>47625</xdr:rowOff>
    </xdr:from>
    <xdr:to>
      <xdr:col>4</xdr:col>
      <xdr:colOff>1830922</xdr:colOff>
      <xdr:row>264</xdr:row>
      <xdr:rowOff>422959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10B35CC3-9E08-422D-865E-7C66661B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66" y="80236219"/>
          <a:ext cx="1692000" cy="2232709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236</xdr:row>
      <xdr:rowOff>47625</xdr:rowOff>
    </xdr:from>
    <xdr:to>
      <xdr:col>12</xdr:col>
      <xdr:colOff>1819000</xdr:colOff>
      <xdr:row>240</xdr:row>
      <xdr:rowOff>422960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4563A10A-283C-4FEA-AE11-B50A3939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35845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272</xdr:row>
      <xdr:rowOff>47625</xdr:rowOff>
    </xdr:from>
    <xdr:to>
      <xdr:col>12</xdr:col>
      <xdr:colOff>1834875</xdr:colOff>
      <xdr:row>276</xdr:row>
      <xdr:rowOff>422959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D7382D74-9CC9-4DBD-9508-7E29B0D43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3952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224</xdr:row>
      <xdr:rowOff>31750</xdr:rowOff>
    </xdr:from>
    <xdr:to>
      <xdr:col>12</xdr:col>
      <xdr:colOff>1834875</xdr:colOff>
      <xdr:row>228</xdr:row>
      <xdr:rowOff>407084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45973023-4F73-4755-A15C-8862DF3E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43195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236</xdr:row>
      <xdr:rowOff>31750</xdr:rowOff>
    </xdr:from>
    <xdr:to>
      <xdr:col>8</xdr:col>
      <xdr:colOff>1819000</xdr:colOff>
      <xdr:row>240</xdr:row>
      <xdr:rowOff>407085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11EC88CE-0FE0-4DE0-88D6-EB9D680D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3582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236</xdr:row>
      <xdr:rowOff>38875</xdr:rowOff>
    </xdr:from>
    <xdr:to>
      <xdr:col>4</xdr:col>
      <xdr:colOff>1826125</xdr:colOff>
      <xdr:row>240</xdr:row>
      <xdr:rowOff>414210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6C5A857F-40D6-465A-93CD-BB51A1DF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35837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272</xdr:row>
      <xdr:rowOff>31750</xdr:rowOff>
    </xdr:from>
    <xdr:to>
      <xdr:col>8</xdr:col>
      <xdr:colOff>1834875</xdr:colOff>
      <xdr:row>276</xdr:row>
      <xdr:rowOff>407084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E0F77156-793E-40D3-A9E6-8361DD67F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39512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150000</xdr:colOff>
      <xdr:row>272</xdr:row>
      <xdr:rowOff>38875</xdr:rowOff>
    </xdr:from>
    <xdr:to>
      <xdr:col>4</xdr:col>
      <xdr:colOff>1842000</xdr:colOff>
      <xdr:row>276</xdr:row>
      <xdr:rowOff>414209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C0401A91-49A6-4004-BE01-712D4C47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375" y="39520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224</xdr:row>
      <xdr:rowOff>47625</xdr:rowOff>
    </xdr:from>
    <xdr:to>
      <xdr:col>8</xdr:col>
      <xdr:colOff>1819000</xdr:colOff>
      <xdr:row>228</xdr:row>
      <xdr:rowOff>422959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B2BC6A37-4B47-4E17-9FC6-601280BC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4321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224</xdr:row>
      <xdr:rowOff>54750</xdr:rowOff>
    </xdr:from>
    <xdr:to>
      <xdr:col>4</xdr:col>
      <xdr:colOff>1826125</xdr:colOff>
      <xdr:row>228</xdr:row>
      <xdr:rowOff>430084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76682F1D-EA4C-44C2-88E7-116D7A1E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43218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212</xdr:row>
      <xdr:rowOff>31750</xdr:rowOff>
    </xdr:from>
    <xdr:to>
      <xdr:col>8</xdr:col>
      <xdr:colOff>1819000</xdr:colOff>
      <xdr:row>216</xdr:row>
      <xdr:rowOff>407084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F1E0BA72-971B-4F50-96DB-DB9AE5A4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46878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212</xdr:row>
      <xdr:rowOff>54750</xdr:rowOff>
    </xdr:from>
    <xdr:to>
      <xdr:col>4</xdr:col>
      <xdr:colOff>1826125</xdr:colOff>
      <xdr:row>216</xdr:row>
      <xdr:rowOff>430084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3B25395C-5DC0-475C-B19B-8AA7777B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46901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20</xdr:row>
      <xdr:rowOff>47625</xdr:rowOff>
    </xdr:from>
    <xdr:to>
      <xdr:col>12</xdr:col>
      <xdr:colOff>1819000</xdr:colOff>
      <xdr:row>24</xdr:row>
      <xdr:rowOff>422959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C0E27914-9FC8-4600-806E-08986167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5426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20</xdr:row>
      <xdr:rowOff>47625</xdr:rowOff>
    </xdr:from>
    <xdr:to>
      <xdr:col>8</xdr:col>
      <xdr:colOff>1834875</xdr:colOff>
      <xdr:row>24</xdr:row>
      <xdr:rowOff>422959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2B47B6A3-925E-48FC-9901-3F8F85BA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4260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20</xdr:row>
      <xdr:rowOff>54750</xdr:rowOff>
    </xdr:from>
    <xdr:to>
      <xdr:col>4</xdr:col>
      <xdr:colOff>1826125</xdr:colOff>
      <xdr:row>24</xdr:row>
      <xdr:rowOff>430084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9792BDBA-A1F5-47BA-8816-F408F4EED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5426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8</xdr:row>
      <xdr:rowOff>31750</xdr:rowOff>
    </xdr:from>
    <xdr:to>
      <xdr:col>8</xdr:col>
      <xdr:colOff>1834875</xdr:colOff>
      <xdr:row>12</xdr:row>
      <xdr:rowOff>407084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67004E3C-BD38-4D0A-A645-9E7CDCDD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57927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8</xdr:row>
      <xdr:rowOff>54750</xdr:rowOff>
    </xdr:from>
    <xdr:to>
      <xdr:col>4</xdr:col>
      <xdr:colOff>1826125</xdr:colOff>
      <xdr:row>12</xdr:row>
      <xdr:rowOff>430084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0E79D77A-E020-4551-ADFE-2A059BC6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5795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8</xdr:row>
      <xdr:rowOff>47625</xdr:rowOff>
    </xdr:from>
    <xdr:to>
      <xdr:col>12</xdr:col>
      <xdr:colOff>1819000</xdr:colOff>
      <xdr:row>12</xdr:row>
      <xdr:rowOff>422959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281CEAA1-E694-46AA-9BCE-B4D430C5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57943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176</xdr:row>
      <xdr:rowOff>47625</xdr:rowOff>
    </xdr:from>
    <xdr:to>
      <xdr:col>12</xdr:col>
      <xdr:colOff>1834875</xdr:colOff>
      <xdr:row>180</xdr:row>
      <xdr:rowOff>422959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33235F1E-629C-4D8A-8590-B657C7045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0" y="61626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176</xdr:row>
      <xdr:rowOff>31750</xdr:rowOff>
    </xdr:from>
    <xdr:to>
      <xdr:col>8</xdr:col>
      <xdr:colOff>1819000</xdr:colOff>
      <xdr:row>180</xdr:row>
      <xdr:rowOff>407084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766BEC58-A684-4ACB-9985-C15DC7B3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61610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134125</xdr:colOff>
      <xdr:row>176</xdr:row>
      <xdr:rowOff>54750</xdr:rowOff>
    </xdr:from>
    <xdr:to>
      <xdr:col>4</xdr:col>
      <xdr:colOff>1826125</xdr:colOff>
      <xdr:row>180</xdr:row>
      <xdr:rowOff>430084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846AA8A9-4218-46BC-B0D5-A691314EE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00" y="61633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134125</xdr:colOff>
      <xdr:row>140</xdr:row>
      <xdr:rowOff>54750</xdr:rowOff>
    </xdr:from>
    <xdr:to>
      <xdr:col>8</xdr:col>
      <xdr:colOff>1826125</xdr:colOff>
      <xdr:row>144</xdr:row>
      <xdr:rowOff>430084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5A6B301C-9B68-4FEC-AF64-B755FABD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000" y="65316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140</xdr:row>
      <xdr:rowOff>47625</xdr:rowOff>
    </xdr:from>
    <xdr:to>
      <xdr:col>12</xdr:col>
      <xdr:colOff>1819000</xdr:colOff>
      <xdr:row>144</xdr:row>
      <xdr:rowOff>422959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15FCBDAA-FD65-4000-B58D-1B790C1D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65309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134125</xdr:colOff>
      <xdr:row>56</xdr:row>
      <xdr:rowOff>54750</xdr:rowOff>
    </xdr:from>
    <xdr:to>
      <xdr:col>12</xdr:col>
      <xdr:colOff>1826125</xdr:colOff>
      <xdr:row>60</xdr:row>
      <xdr:rowOff>430084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id="{DA40649A-2176-43EF-B737-7DBE03C0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500" y="68999875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144419</xdr:colOff>
      <xdr:row>56</xdr:row>
      <xdr:rowOff>37250</xdr:rowOff>
    </xdr:from>
    <xdr:to>
      <xdr:col>4</xdr:col>
      <xdr:colOff>1836419</xdr:colOff>
      <xdr:row>60</xdr:row>
      <xdr:rowOff>412584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4708FD48-3FCD-4190-B0A1-5E882A10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1763" y="17479906"/>
          <a:ext cx="1692000" cy="2232709"/>
        </a:xfrm>
        <a:prstGeom prst="rect">
          <a:avLst/>
        </a:prstGeom>
      </xdr:spPr>
    </xdr:pic>
    <xdr:clientData/>
  </xdr:twoCellAnchor>
  <xdr:twoCellAnchor editAs="oneCell">
    <xdr:from>
      <xdr:col>4</xdr:col>
      <xdr:colOff>118250</xdr:colOff>
      <xdr:row>32</xdr:row>
      <xdr:rowOff>38875</xdr:rowOff>
    </xdr:from>
    <xdr:to>
      <xdr:col>4</xdr:col>
      <xdr:colOff>1810250</xdr:colOff>
      <xdr:row>36</xdr:row>
      <xdr:rowOff>414210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id="{09BE9606-27A8-4926-BEE4-E5A4514A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625" y="76350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32</xdr:row>
      <xdr:rowOff>47625</xdr:rowOff>
    </xdr:from>
    <xdr:to>
      <xdr:col>12</xdr:col>
      <xdr:colOff>1819000</xdr:colOff>
      <xdr:row>36</xdr:row>
      <xdr:rowOff>422960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id="{9639F561-E745-44EC-A4B4-A016D796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7635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150000</xdr:colOff>
      <xdr:row>92</xdr:row>
      <xdr:rowOff>38875</xdr:rowOff>
    </xdr:from>
    <xdr:to>
      <xdr:col>8</xdr:col>
      <xdr:colOff>1842000</xdr:colOff>
      <xdr:row>96</xdr:row>
      <xdr:rowOff>414209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id="{C766E3E1-8A76-4914-9382-2CE633EC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875" y="8003300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92</xdr:row>
      <xdr:rowOff>47625</xdr:rowOff>
    </xdr:from>
    <xdr:to>
      <xdr:col>12</xdr:col>
      <xdr:colOff>1819000</xdr:colOff>
      <xdr:row>96</xdr:row>
      <xdr:rowOff>422959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id="{09E69562-5358-4E40-9615-094F67181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375" y="80041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4</xdr:col>
      <xdr:colOff>130983</xdr:colOff>
      <xdr:row>248</xdr:row>
      <xdr:rowOff>47625</xdr:rowOff>
    </xdr:from>
    <xdr:to>
      <xdr:col>4</xdr:col>
      <xdr:colOff>1822983</xdr:colOff>
      <xdr:row>252</xdr:row>
      <xdr:rowOff>422960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9E026C3A-A6D6-4C7E-B6AE-F7EEAA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327" y="76545281"/>
          <a:ext cx="1692000" cy="223270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32</xdr:row>
      <xdr:rowOff>47625</xdr:rowOff>
    </xdr:from>
    <xdr:to>
      <xdr:col>8</xdr:col>
      <xdr:colOff>1819000</xdr:colOff>
      <xdr:row>36</xdr:row>
      <xdr:rowOff>422960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91774775-31C8-4EA4-B153-061594C5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76358750"/>
          <a:ext cx="1692000" cy="2216834"/>
        </a:xfrm>
        <a:prstGeom prst="rect">
          <a:avLst/>
        </a:prstGeom>
      </xdr:spPr>
    </xdr:pic>
    <xdr:clientData/>
  </xdr:twoCellAnchor>
  <xdr:twoCellAnchor editAs="oneCell">
    <xdr:from>
      <xdr:col>8</xdr:col>
      <xdr:colOff>126988</xdr:colOff>
      <xdr:row>152</xdr:row>
      <xdr:rowOff>45356</xdr:rowOff>
    </xdr:from>
    <xdr:to>
      <xdr:col>8</xdr:col>
      <xdr:colOff>1818988</xdr:colOff>
      <xdr:row>156</xdr:row>
      <xdr:rowOff>420691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02FB31CF-E65D-4879-800E-C460EF9F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202" y="46949177"/>
          <a:ext cx="1692000" cy="2225906"/>
        </a:xfrm>
        <a:prstGeom prst="rect">
          <a:avLst/>
        </a:prstGeom>
      </xdr:spPr>
    </xdr:pic>
    <xdr:clientData/>
  </xdr:twoCellAnchor>
  <xdr:oneCellAnchor>
    <xdr:from>
      <xdr:col>1</xdr:col>
      <xdr:colOff>195037</xdr:colOff>
      <xdr:row>80</xdr:row>
      <xdr:rowOff>113395</xdr:rowOff>
    </xdr:from>
    <xdr:ext cx="1859642" cy="1409263"/>
    <xdr:pic>
      <xdr:nvPicPr>
        <xdr:cNvPr id="112" name="Immagine 111">
          <a:extLst>
            <a:ext uri="{FF2B5EF4-FFF2-40B4-BE49-F238E27FC236}">
              <a16:creationId xmlns:a16="http://schemas.microsoft.com/office/drawing/2014/main" id="{7F4ABA8A-2EC3-48C5-AFFA-33B89D29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4960038"/>
          <a:ext cx="1859642" cy="1409263"/>
        </a:xfrm>
        <a:prstGeom prst="rect">
          <a:avLst/>
        </a:prstGeom>
      </xdr:spPr>
    </xdr:pic>
    <xdr:clientData/>
  </xdr:oneCellAnchor>
  <xdr:oneCellAnchor>
    <xdr:from>
      <xdr:col>12</xdr:col>
      <xdr:colOff>142875</xdr:colOff>
      <xdr:row>80</xdr:row>
      <xdr:rowOff>47625</xdr:rowOff>
    </xdr:from>
    <xdr:ext cx="1692000" cy="2232709"/>
    <xdr:pic>
      <xdr:nvPicPr>
        <xdr:cNvPr id="113" name="Immagine 112">
          <a:extLst>
            <a:ext uri="{FF2B5EF4-FFF2-40B4-BE49-F238E27FC236}">
              <a16:creationId xmlns:a16="http://schemas.microsoft.com/office/drawing/2014/main" id="{79C7EDDD-98CD-4E64-93A1-A81802F3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9156" y="78831281"/>
          <a:ext cx="1692000" cy="2232709"/>
        </a:xfrm>
        <a:prstGeom prst="rect">
          <a:avLst/>
        </a:prstGeom>
      </xdr:spPr>
    </xdr:pic>
    <xdr:clientData/>
  </xdr:oneCellAnchor>
  <xdr:oneCellAnchor>
    <xdr:from>
      <xdr:col>8</xdr:col>
      <xdr:colOff>127000</xdr:colOff>
      <xdr:row>80</xdr:row>
      <xdr:rowOff>31750</xdr:rowOff>
    </xdr:from>
    <xdr:ext cx="1692000" cy="2232709"/>
    <xdr:pic>
      <xdr:nvPicPr>
        <xdr:cNvPr id="114" name="Immagine 113">
          <a:extLst>
            <a:ext uri="{FF2B5EF4-FFF2-40B4-BE49-F238E27FC236}">
              <a16:creationId xmlns:a16="http://schemas.microsoft.com/office/drawing/2014/main" id="{DA4A590C-5D29-46B6-85E9-450250B2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813" y="78815406"/>
          <a:ext cx="1692000" cy="2232709"/>
        </a:xfrm>
        <a:prstGeom prst="rect">
          <a:avLst/>
        </a:prstGeom>
      </xdr:spPr>
    </xdr:pic>
    <xdr:clientData/>
  </xdr:oneCellAnchor>
  <xdr:oneCellAnchor>
    <xdr:from>
      <xdr:col>4</xdr:col>
      <xdr:colOff>134125</xdr:colOff>
      <xdr:row>80</xdr:row>
      <xdr:rowOff>38875</xdr:rowOff>
    </xdr:from>
    <xdr:ext cx="1692000" cy="2232709"/>
    <xdr:pic>
      <xdr:nvPicPr>
        <xdr:cNvPr id="115" name="Immagine 114">
          <a:extLst>
            <a:ext uri="{FF2B5EF4-FFF2-40B4-BE49-F238E27FC236}">
              <a16:creationId xmlns:a16="http://schemas.microsoft.com/office/drawing/2014/main" id="{DAC1E3D3-B902-4ADB-A10C-68A5523A8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469" y="78822531"/>
          <a:ext cx="1692000" cy="2232709"/>
        </a:xfrm>
        <a:prstGeom prst="rect">
          <a:avLst/>
        </a:prstGeom>
      </xdr:spPr>
    </xdr:pic>
    <xdr:clientData/>
  </xdr:oneCellAnchor>
  <xdr:oneCellAnchor>
    <xdr:from>
      <xdr:col>1</xdr:col>
      <xdr:colOff>222250</xdr:colOff>
      <xdr:row>104</xdr:row>
      <xdr:rowOff>0</xdr:rowOff>
    </xdr:from>
    <xdr:ext cx="1936750" cy="2297613"/>
    <xdr:pic>
      <xdr:nvPicPr>
        <xdr:cNvPr id="117" name="Immagine 116">
          <a:extLst>
            <a:ext uri="{FF2B5EF4-FFF2-40B4-BE49-F238E27FC236}">
              <a16:creationId xmlns:a16="http://schemas.microsoft.com/office/drawing/2014/main" id="{D089A4F5-F062-4101-86D8-208ED9D3D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4" t="17198" r="23294" b="32531"/>
        <a:stretch/>
      </xdr:blipFill>
      <xdr:spPr>
        <a:xfrm>
          <a:off x="531813" y="49256156"/>
          <a:ext cx="1936750" cy="2297613"/>
        </a:xfrm>
        <a:prstGeom prst="rect">
          <a:avLst/>
        </a:prstGeom>
      </xdr:spPr>
    </xdr:pic>
    <xdr:clientData/>
  </xdr:oneCellAnchor>
  <xdr:oneCellAnchor>
    <xdr:from>
      <xdr:col>4</xdr:col>
      <xdr:colOff>127000</xdr:colOff>
      <xdr:row>104</xdr:row>
      <xdr:rowOff>47625</xdr:rowOff>
    </xdr:from>
    <xdr:ext cx="1692000" cy="2232709"/>
    <xdr:pic>
      <xdr:nvPicPr>
        <xdr:cNvPr id="118" name="Immagine 117">
          <a:extLst>
            <a:ext uri="{FF2B5EF4-FFF2-40B4-BE49-F238E27FC236}">
              <a16:creationId xmlns:a16="http://schemas.microsoft.com/office/drawing/2014/main" id="{C1BE1C76-551F-42E9-9EB9-A14C6280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4344" y="49303781"/>
          <a:ext cx="1692000" cy="2232709"/>
        </a:xfrm>
        <a:prstGeom prst="rect">
          <a:avLst/>
        </a:prstGeom>
      </xdr:spPr>
    </xdr:pic>
    <xdr:clientData/>
  </xdr:oneCellAnchor>
  <xdr:oneCellAnchor>
    <xdr:from>
      <xdr:col>12</xdr:col>
      <xdr:colOff>139618</xdr:colOff>
      <xdr:row>104</xdr:row>
      <xdr:rowOff>46643</xdr:rowOff>
    </xdr:from>
    <xdr:ext cx="1692000" cy="2232709"/>
    <xdr:pic>
      <xdr:nvPicPr>
        <xdr:cNvPr id="120" name="Immagine 119">
          <a:extLst>
            <a:ext uri="{FF2B5EF4-FFF2-40B4-BE49-F238E27FC236}">
              <a16:creationId xmlns:a16="http://schemas.microsoft.com/office/drawing/2014/main" id="{53C71A01-5F95-4699-86C0-24732E73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0797" y="32200322"/>
          <a:ext cx="1692000" cy="2232709"/>
        </a:xfrm>
        <a:prstGeom prst="rect">
          <a:avLst/>
        </a:prstGeom>
      </xdr:spPr>
    </xdr:pic>
    <xdr:clientData/>
  </xdr:oneCellAnchor>
  <xdr:oneCellAnchor>
    <xdr:from>
      <xdr:col>1</xdr:col>
      <xdr:colOff>240394</xdr:colOff>
      <xdr:row>116</xdr:row>
      <xdr:rowOff>45362</xdr:rowOff>
    </xdr:from>
    <xdr:ext cx="2072821" cy="1596992"/>
    <xdr:pic>
      <xdr:nvPicPr>
        <xdr:cNvPr id="121" name="Immagine 120">
          <a:extLst>
            <a:ext uri="{FF2B5EF4-FFF2-40B4-BE49-F238E27FC236}">
              <a16:creationId xmlns:a16="http://schemas.microsoft.com/office/drawing/2014/main" id="{BD05E8CE-F3EF-40BF-B2F0-E4E01BC78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58" y="36036255"/>
          <a:ext cx="2072821" cy="1596992"/>
        </a:xfrm>
        <a:prstGeom prst="rect">
          <a:avLst/>
        </a:prstGeom>
      </xdr:spPr>
    </xdr:pic>
    <xdr:clientData/>
  </xdr:oneCellAnchor>
  <xdr:oneCellAnchor>
    <xdr:from>
      <xdr:col>8</xdr:col>
      <xdr:colOff>134125</xdr:colOff>
      <xdr:row>116</xdr:row>
      <xdr:rowOff>41143</xdr:rowOff>
    </xdr:from>
    <xdr:ext cx="1692000" cy="2232709"/>
    <xdr:pic>
      <xdr:nvPicPr>
        <xdr:cNvPr id="122" name="Immagine 121">
          <a:extLst>
            <a:ext uri="{FF2B5EF4-FFF2-40B4-BE49-F238E27FC236}">
              <a16:creationId xmlns:a16="http://schemas.microsoft.com/office/drawing/2014/main" id="{B9B4A30B-B820-41D9-9A76-645BB742B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339" y="35882357"/>
          <a:ext cx="1692000" cy="2232709"/>
        </a:xfrm>
        <a:prstGeom prst="rect">
          <a:avLst/>
        </a:prstGeom>
      </xdr:spPr>
    </xdr:pic>
    <xdr:clientData/>
  </xdr:oneCellAnchor>
  <xdr:oneCellAnchor>
    <xdr:from>
      <xdr:col>4</xdr:col>
      <xdr:colOff>126018</xdr:colOff>
      <xdr:row>116</xdr:row>
      <xdr:rowOff>46643</xdr:rowOff>
    </xdr:from>
    <xdr:ext cx="1692000" cy="2232709"/>
    <xdr:pic>
      <xdr:nvPicPr>
        <xdr:cNvPr id="126" name="Immagine 125">
          <a:extLst>
            <a:ext uri="{FF2B5EF4-FFF2-40B4-BE49-F238E27FC236}">
              <a16:creationId xmlns:a16="http://schemas.microsoft.com/office/drawing/2014/main" id="{98024A3C-72B1-49B3-A9C1-CFC861162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5268" y="35887857"/>
          <a:ext cx="1692000" cy="2232709"/>
        </a:xfrm>
        <a:prstGeom prst="rect">
          <a:avLst/>
        </a:prstGeom>
      </xdr:spPr>
    </xdr:pic>
    <xdr:clientData/>
  </xdr:oneCellAnchor>
  <xdr:oneCellAnchor>
    <xdr:from>
      <xdr:col>1</xdr:col>
      <xdr:colOff>301627</xdr:colOff>
      <xdr:row>128</xdr:row>
      <xdr:rowOff>15875</xdr:rowOff>
    </xdr:from>
    <xdr:ext cx="1857374" cy="2289637"/>
    <xdr:pic>
      <xdr:nvPicPr>
        <xdr:cNvPr id="128" name="Immagine 127">
          <a:extLst>
            <a:ext uri="{FF2B5EF4-FFF2-40B4-BE49-F238E27FC236}">
              <a16:creationId xmlns:a16="http://schemas.microsoft.com/office/drawing/2014/main" id="{25E2209D-F3C3-4BD9-9B6A-2460B996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90" y="82478563"/>
          <a:ext cx="1857374" cy="2289637"/>
        </a:xfrm>
        <a:prstGeom prst="rect">
          <a:avLst/>
        </a:prstGeom>
      </xdr:spPr>
    </xdr:pic>
    <xdr:clientData/>
  </xdr:oneCellAnchor>
  <xdr:oneCellAnchor>
    <xdr:from>
      <xdr:col>8</xdr:col>
      <xdr:colOff>142875</xdr:colOff>
      <xdr:row>128</xdr:row>
      <xdr:rowOff>31750</xdr:rowOff>
    </xdr:from>
    <xdr:ext cx="1692000" cy="2232709"/>
    <xdr:pic>
      <xdr:nvPicPr>
        <xdr:cNvPr id="130" name="Immagine 129">
          <a:extLst>
            <a:ext uri="{FF2B5EF4-FFF2-40B4-BE49-F238E27FC236}">
              <a16:creationId xmlns:a16="http://schemas.microsoft.com/office/drawing/2014/main" id="{7EFFAD63-F566-4FA3-A5F4-0CA43A17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8" y="82494438"/>
          <a:ext cx="1692000" cy="2232709"/>
        </a:xfrm>
        <a:prstGeom prst="rect">
          <a:avLst/>
        </a:prstGeom>
      </xdr:spPr>
    </xdr:pic>
    <xdr:clientData/>
  </xdr:oneCellAnchor>
  <xdr:oneCellAnchor>
    <xdr:from>
      <xdr:col>4</xdr:col>
      <xdr:colOff>150000</xdr:colOff>
      <xdr:row>128</xdr:row>
      <xdr:rowOff>54750</xdr:rowOff>
    </xdr:from>
    <xdr:ext cx="1692000" cy="2232709"/>
    <xdr:pic>
      <xdr:nvPicPr>
        <xdr:cNvPr id="132" name="Immagine 131">
          <a:extLst>
            <a:ext uri="{FF2B5EF4-FFF2-40B4-BE49-F238E27FC236}">
              <a16:creationId xmlns:a16="http://schemas.microsoft.com/office/drawing/2014/main" id="{2D6B650E-E90A-429B-A58A-9FE60DE1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7344" y="82517438"/>
          <a:ext cx="1692000" cy="2232709"/>
        </a:xfrm>
        <a:prstGeom prst="rect">
          <a:avLst/>
        </a:prstGeom>
      </xdr:spPr>
    </xdr:pic>
    <xdr:clientData/>
  </xdr:oneCellAnchor>
  <xdr:oneCellAnchor>
    <xdr:from>
      <xdr:col>12</xdr:col>
      <xdr:colOff>142875</xdr:colOff>
      <xdr:row>128</xdr:row>
      <xdr:rowOff>47625</xdr:rowOff>
    </xdr:from>
    <xdr:ext cx="1692000" cy="2232709"/>
    <xdr:pic>
      <xdr:nvPicPr>
        <xdr:cNvPr id="134" name="Immagine 133">
          <a:extLst>
            <a:ext uri="{FF2B5EF4-FFF2-40B4-BE49-F238E27FC236}">
              <a16:creationId xmlns:a16="http://schemas.microsoft.com/office/drawing/2014/main" id="{069DFB19-3C16-429F-BB3B-7F2B583A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9156" y="82510313"/>
          <a:ext cx="1692000" cy="2232709"/>
        </a:xfrm>
        <a:prstGeom prst="rect">
          <a:avLst/>
        </a:prstGeom>
      </xdr:spPr>
    </xdr:pic>
    <xdr:clientData/>
  </xdr:oneCellAnchor>
  <xdr:twoCellAnchor editAs="oneCell">
    <xdr:from>
      <xdr:col>1</xdr:col>
      <xdr:colOff>424296</xdr:colOff>
      <xdr:row>248</xdr:row>
      <xdr:rowOff>23811</xdr:rowOff>
    </xdr:from>
    <xdr:to>
      <xdr:col>1</xdr:col>
      <xdr:colOff>2061939</xdr:colOff>
      <xdr:row>252</xdr:row>
      <xdr:rowOff>448208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24AF458B-5E1C-4F35-AED3-5E378F6B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59" y="76521467"/>
          <a:ext cx="1637643" cy="2281771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309561</xdr:colOff>
      <xdr:row>260</xdr:row>
      <xdr:rowOff>11906</xdr:rowOff>
    </xdr:from>
    <xdr:to>
      <xdr:col>1</xdr:col>
      <xdr:colOff>2109561</xdr:colOff>
      <xdr:row>264</xdr:row>
      <xdr:rowOff>447287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9321ED3-900F-4A79-BE88-4F6D9D58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80200500"/>
          <a:ext cx="1800000" cy="229275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152</xdr:row>
      <xdr:rowOff>23813</xdr:rowOff>
    </xdr:from>
    <xdr:to>
      <xdr:col>1</xdr:col>
      <xdr:colOff>2190749</xdr:colOff>
      <xdr:row>157</xdr:row>
      <xdr:rowOff>95636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07F6C63-5390-475D-88FC-5D7C27752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9" t="16363" r="18867" b="28472"/>
        <a:stretch/>
      </xdr:blipFill>
      <xdr:spPr>
        <a:xfrm>
          <a:off x="547687" y="46993969"/>
          <a:ext cx="1952625" cy="239354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188</xdr:row>
      <xdr:rowOff>35718</xdr:rowOff>
    </xdr:from>
    <xdr:to>
      <xdr:col>1</xdr:col>
      <xdr:colOff>2452686</xdr:colOff>
      <xdr:row>192</xdr:row>
      <xdr:rowOff>368595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243332AD-CFAA-4251-8ED1-FA96ABF78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25" b="21927"/>
        <a:stretch/>
      </xdr:blipFill>
      <xdr:spPr>
        <a:xfrm>
          <a:off x="345281" y="58078687"/>
          <a:ext cx="2416968" cy="2190252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130968</xdr:colOff>
      <xdr:row>56</xdr:row>
      <xdr:rowOff>35719</xdr:rowOff>
    </xdr:from>
    <xdr:to>
      <xdr:col>8</xdr:col>
      <xdr:colOff>1845467</xdr:colOff>
      <xdr:row>60</xdr:row>
      <xdr:rowOff>424656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45AD5FDC-8424-45CE-A241-CDA27351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781" y="17478375"/>
          <a:ext cx="1714499" cy="2246312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108856</xdr:colOff>
      <xdr:row>68</xdr:row>
      <xdr:rowOff>13607</xdr:rowOff>
    </xdr:from>
    <xdr:to>
      <xdr:col>4</xdr:col>
      <xdr:colOff>1850570</xdr:colOff>
      <xdr:row>72</xdr:row>
      <xdr:rowOff>445005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FC556060-F639-44A0-B611-B4119748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106" y="21104678"/>
          <a:ext cx="1741714" cy="2281969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122463</xdr:colOff>
      <xdr:row>68</xdr:row>
      <xdr:rowOff>27215</xdr:rowOff>
    </xdr:from>
    <xdr:to>
      <xdr:col>8</xdr:col>
      <xdr:colOff>1850463</xdr:colOff>
      <xdr:row>72</xdr:row>
      <xdr:rowOff>440645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910AEBDF-CDAC-429D-A6B4-6D14CEBE3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677" y="21118286"/>
          <a:ext cx="1728000" cy="2264001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122463</xdr:colOff>
      <xdr:row>92</xdr:row>
      <xdr:rowOff>27214</xdr:rowOff>
    </xdr:from>
    <xdr:to>
      <xdr:col>4</xdr:col>
      <xdr:colOff>1850463</xdr:colOff>
      <xdr:row>96</xdr:row>
      <xdr:rowOff>440643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F9385812-BBE2-4816-B80A-9AE73747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3" y="28493357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122463</xdr:colOff>
      <xdr:row>104</xdr:row>
      <xdr:rowOff>27216</xdr:rowOff>
    </xdr:from>
    <xdr:to>
      <xdr:col>8</xdr:col>
      <xdr:colOff>1850463</xdr:colOff>
      <xdr:row>108</xdr:row>
      <xdr:rowOff>440645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71BCA19A-140A-4D36-9788-CCE6D984E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677" y="32180895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122463</xdr:colOff>
      <xdr:row>116</xdr:row>
      <xdr:rowOff>27214</xdr:rowOff>
    </xdr:from>
    <xdr:to>
      <xdr:col>12</xdr:col>
      <xdr:colOff>1850463</xdr:colOff>
      <xdr:row>120</xdr:row>
      <xdr:rowOff>440643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90D30AFC-9B47-469A-ADAD-C4B51FD3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2" y="35868428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122463</xdr:colOff>
      <xdr:row>140</xdr:row>
      <xdr:rowOff>27214</xdr:rowOff>
    </xdr:from>
    <xdr:to>
      <xdr:col>4</xdr:col>
      <xdr:colOff>1850463</xdr:colOff>
      <xdr:row>144</xdr:row>
      <xdr:rowOff>440643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5E21B4CC-0407-41AD-A780-3E938973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3" y="43243500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122463</xdr:colOff>
      <xdr:row>152</xdr:row>
      <xdr:rowOff>27214</xdr:rowOff>
    </xdr:from>
    <xdr:to>
      <xdr:col>12</xdr:col>
      <xdr:colOff>1850463</xdr:colOff>
      <xdr:row>156</xdr:row>
      <xdr:rowOff>440643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2E11BE96-EEFC-4F01-83BD-C2B0203E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2" y="46931035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122463</xdr:colOff>
      <xdr:row>164</xdr:row>
      <xdr:rowOff>27214</xdr:rowOff>
    </xdr:from>
    <xdr:to>
      <xdr:col>8</xdr:col>
      <xdr:colOff>1850463</xdr:colOff>
      <xdr:row>168</xdr:row>
      <xdr:rowOff>440643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A4603EE6-BE41-4480-AB33-F2078C36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677" y="50618571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122463</xdr:colOff>
      <xdr:row>188</xdr:row>
      <xdr:rowOff>27214</xdr:rowOff>
    </xdr:from>
    <xdr:to>
      <xdr:col>4</xdr:col>
      <xdr:colOff>1850463</xdr:colOff>
      <xdr:row>192</xdr:row>
      <xdr:rowOff>440643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A13007FE-A69A-4B48-8530-39E9D47A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3" y="57993643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122463</xdr:colOff>
      <xdr:row>188</xdr:row>
      <xdr:rowOff>27214</xdr:rowOff>
    </xdr:from>
    <xdr:to>
      <xdr:col>8</xdr:col>
      <xdr:colOff>1850463</xdr:colOff>
      <xdr:row>192</xdr:row>
      <xdr:rowOff>440643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DD59DEDC-900E-4793-94F4-D3E8265C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677" y="57993643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122463</xdr:colOff>
      <xdr:row>200</xdr:row>
      <xdr:rowOff>27214</xdr:rowOff>
    </xdr:from>
    <xdr:to>
      <xdr:col>12</xdr:col>
      <xdr:colOff>1850463</xdr:colOff>
      <xdr:row>204</xdr:row>
      <xdr:rowOff>440643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37F66B37-0D91-4470-9F54-D66EAFB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3642" y="61681178"/>
          <a:ext cx="1728000" cy="22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2</xdr:row>
      <xdr:rowOff>116165</xdr:rowOff>
    </xdr:from>
    <xdr:to>
      <xdr:col>1</xdr:col>
      <xdr:colOff>2131219</xdr:colOff>
      <xdr:row>6</xdr:row>
      <xdr:rowOff>532567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EDDD708A-861F-41D4-8F42-90019B883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660451"/>
          <a:ext cx="1845468" cy="1885973"/>
        </a:xfrm>
        <a:prstGeom prst="rect">
          <a:avLst/>
        </a:prstGeom>
      </xdr:spPr>
    </xdr:pic>
    <xdr:clientData/>
  </xdr:twoCellAnchor>
  <xdr:twoCellAnchor editAs="oneCell">
    <xdr:from>
      <xdr:col>1</xdr:col>
      <xdr:colOff>25699</xdr:colOff>
      <xdr:row>1</xdr:row>
      <xdr:rowOff>95249</xdr:rowOff>
    </xdr:from>
    <xdr:to>
      <xdr:col>1</xdr:col>
      <xdr:colOff>2446002</xdr:colOff>
      <xdr:row>1</xdr:row>
      <xdr:rowOff>394606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04812E15-86B7-4CE6-B9E0-879D7941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3" y="204106"/>
          <a:ext cx="2420303" cy="299357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761998</xdr:colOff>
      <xdr:row>83</xdr:row>
      <xdr:rowOff>102433</xdr:rowOff>
    </xdr:from>
    <xdr:to>
      <xdr:col>1</xdr:col>
      <xdr:colOff>1768928</xdr:colOff>
      <xdr:row>85</xdr:row>
      <xdr:rowOff>139771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6ADCB56B-26A0-4737-AD5C-59863CA0F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074962" y="26337004"/>
          <a:ext cx="1006930" cy="962624"/>
        </a:xfrm>
        <a:prstGeom prst="rect">
          <a:avLst/>
        </a:prstGeom>
      </xdr:spPr>
    </xdr:pic>
    <xdr:clientData/>
  </xdr:twoCellAnchor>
  <xdr:twoCellAnchor editAs="oneCell">
    <xdr:from>
      <xdr:col>1</xdr:col>
      <xdr:colOff>650814</xdr:colOff>
      <xdr:row>23</xdr:row>
      <xdr:rowOff>189672</xdr:rowOff>
    </xdr:from>
    <xdr:to>
      <xdr:col>1</xdr:col>
      <xdr:colOff>1837329</xdr:colOff>
      <xdr:row>25</xdr:row>
      <xdr:rowOff>139358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44E28709-68B3-4E2C-90D2-D6499D7D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66109">
          <a:off x="963778" y="7850493"/>
          <a:ext cx="1186515" cy="874972"/>
        </a:xfrm>
        <a:prstGeom prst="rect">
          <a:avLst/>
        </a:prstGeom>
      </xdr:spPr>
    </xdr:pic>
    <xdr:clientData/>
  </xdr:twoCellAnchor>
  <xdr:twoCellAnchor editAs="oneCell">
    <xdr:from>
      <xdr:col>1</xdr:col>
      <xdr:colOff>612712</xdr:colOff>
      <xdr:row>35</xdr:row>
      <xdr:rowOff>192394</xdr:rowOff>
    </xdr:from>
    <xdr:to>
      <xdr:col>1</xdr:col>
      <xdr:colOff>1799227</xdr:colOff>
      <xdr:row>37</xdr:row>
      <xdr:rowOff>142080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0D57B7A5-92A4-4092-9DF3-65988197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66109">
          <a:off x="925676" y="11567965"/>
          <a:ext cx="1186515" cy="874972"/>
        </a:xfrm>
        <a:prstGeom prst="rect">
          <a:avLst/>
        </a:prstGeom>
      </xdr:spPr>
    </xdr:pic>
    <xdr:clientData/>
  </xdr:twoCellAnchor>
  <xdr:twoCellAnchor editAs="oneCell">
    <xdr:from>
      <xdr:col>1</xdr:col>
      <xdr:colOff>751116</xdr:colOff>
      <xdr:row>119</xdr:row>
      <xdr:rowOff>77917</xdr:rowOff>
    </xdr:from>
    <xdr:to>
      <xdr:col>1</xdr:col>
      <xdr:colOff>1758046</xdr:colOff>
      <xdr:row>121</xdr:row>
      <xdr:rowOff>115255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9F76D936-12A3-4DCB-93A7-2DD908F9F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064080" y="37456738"/>
          <a:ext cx="1006930" cy="962624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639535</xdr:colOff>
      <xdr:row>131</xdr:row>
      <xdr:rowOff>190503</xdr:rowOff>
    </xdr:from>
    <xdr:to>
      <xdr:col>1</xdr:col>
      <xdr:colOff>1826050</xdr:colOff>
      <xdr:row>133</xdr:row>
      <xdr:rowOff>140189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1CBCF1A9-C489-48D2-9B2F-E1F3074BD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66109">
          <a:off x="952499" y="41284074"/>
          <a:ext cx="1186515" cy="874972"/>
        </a:xfrm>
        <a:prstGeom prst="rect">
          <a:avLst/>
        </a:prstGeom>
      </xdr:spPr>
    </xdr:pic>
    <xdr:clientData/>
  </xdr:twoCellAnchor>
  <xdr:twoCellAnchor editAs="oneCell">
    <xdr:from>
      <xdr:col>1</xdr:col>
      <xdr:colOff>740231</xdr:colOff>
      <xdr:row>143</xdr:row>
      <xdr:rowOff>67014</xdr:rowOff>
    </xdr:from>
    <xdr:to>
      <xdr:col>1</xdr:col>
      <xdr:colOff>1747161</xdr:colOff>
      <xdr:row>145</xdr:row>
      <xdr:rowOff>104352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B96206AB-6870-4E79-B5D3-F73B27A7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053195" y="44875335"/>
          <a:ext cx="1006930" cy="962624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639538</xdr:colOff>
      <xdr:row>155</xdr:row>
      <xdr:rowOff>176895</xdr:rowOff>
    </xdr:from>
    <xdr:to>
      <xdr:col>1</xdr:col>
      <xdr:colOff>1826053</xdr:colOff>
      <xdr:row>157</xdr:row>
      <xdr:rowOff>126581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71461523-8EBC-4F05-BDD5-A0E3858BC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66109">
          <a:off x="952502" y="48699966"/>
          <a:ext cx="1186515" cy="87497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179</xdr:row>
      <xdr:rowOff>81647</xdr:rowOff>
    </xdr:from>
    <xdr:to>
      <xdr:col>1</xdr:col>
      <xdr:colOff>1768930</xdr:colOff>
      <xdr:row>181</xdr:row>
      <xdr:rowOff>118985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A2191995-A2A6-49F3-BBEB-2DF83EDF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074964" y="56034218"/>
          <a:ext cx="1006930" cy="9626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227</xdr:row>
      <xdr:rowOff>176892</xdr:rowOff>
    </xdr:from>
    <xdr:to>
      <xdr:col>1</xdr:col>
      <xdr:colOff>1853266</xdr:colOff>
      <xdr:row>229</xdr:row>
      <xdr:rowOff>126578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19E5A47A-0006-45B4-AC9D-A6B29EB46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66109">
          <a:off x="979715" y="70974856"/>
          <a:ext cx="1186515" cy="87497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762002</xdr:colOff>
      <xdr:row>275</xdr:row>
      <xdr:rowOff>81646</xdr:rowOff>
    </xdr:from>
    <xdr:to>
      <xdr:col>1</xdr:col>
      <xdr:colOff>1768932</xdr:colOff>
      <xdr:row>277</xdr:row>
      <xdr:rowOff>118984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AD92B5ED-61F8-420F-BB30-0A1520832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074966" y="85738610"/>
          <a:ext cx="1006930" cy="962624"/>
        </a:xfrm>
        <a:prstGeom prst="rect">
          <a:avLst/>
        </a:prstGeom>
      </xdr:spPr>
    </xdr:pic>
    <xdr:clientData/>
  </xdr:twoCellAnchor>
  <xdr:twoCellAnchor editAs="oneCell">
    <xdr:from>
      <xdr:col>16</xdr:col>
      <xdr:colOff>408212</xdr:colOff>
      <xdr:row>2</xdr:row>
      <xdr:rowOff>15255</xdr:rowOff>
    </xdr:from>
    <xdr:to>
      <xdr:col>18</xdr:col>
      <xdr:colOff>190499</xdr:colOff>
      <xdr:row>4</xdr:row>
      <xdr:rowOff>52594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4605DECC-7766-4A1B-858A-11979F66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5648212" y="559541"/>
          <a:ext cx="1006930" cy="962624"/>
        </a:xfrm>
        <a:prstGeom prst="rect">
          <a:avLst/>
        </a:prstGeom>
      </xdr:spPr>
    </xdr:pic>
    <xdr:clientData/>
  </xdr:twoCellAnchor>
  <xdr:twoCellAnchor editAs="oneCell">
    <xdr:from>
      <xdr:col>16</xdr:col>
      <xdr:colOff>588395</xdr:colOff>
      <xdr:row>4</xdr:row>
      <xdr:rowOff>101612</xdr:rowOff>
    </xdr:from>
    <xdr:to>
      <xdr:col>18</xdr:col>
      <xdr:colOff>136043</xdr:colOff>
      <xdr:row>6</xdr:row>
      <xdr:rowOff>126837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B011DE62-11FF-42EC-8BF0-AEF2F87C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66109">
          <a:off x="15828395" y="1571183"/>
          <a:ext cx="772291" cy="5695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3</xdr:row>
      <xdr:rowOff>53974</xdr:rowOff>
    </xdr:from>
    <xdr:to>
      <xdr:col>2</xdr:col>
      <xdr:colOff>804333</xdr:colOff>
      <xdr:row>15</xdr:row>
      <xdr:rowOff>105235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6CC29276-A59D-4CDE-BFE3-1CC23B16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07974"/>
          <a:ext cx="1238250" cy="1257761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1</xdr:row>
      <xdr:rowOff>42336</xdr:rowOff>
    </xdr:from>
    <xdr:to>
      <xdr:col>2</xdr:col>
      <xdr:colOff>770997</xdr:colOff>
      <xdr:row>2</xdr:row>
      <xdr:rowOff>36656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718297C9-274D-483D-889B-77B74AFE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4" y="95253"/>
          <a:ext cx="1152000" cy="142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62327</xdr:colOff>
      <xdr:row>3</xdr:row>
      <xdr:rowOff>38599</xdr:rowOff>
    </xdr:from>
    <xdr:to>
      <xdr:col>2</xdr:col>
      <xdr:colOff>750890</xdr:colOff>
      <xdr:row>15</xdr:row>
      <xdr:rowOff>135758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4" t="3785" r="5695" b="2875"/>
        <a:stretch/>
      </xdr:blipFill>
      <xdr:spPr>
        <a:xfrm>
          <a:off x="138527" y="286249"/>
          <a:ext cx="1183863" cy="129730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1</xdr:row>
      <xdr:rowOff>20010</xdr:rowOff>
    </xdr:from>
    <xdr:to>
      <xdr:col>2</xdr:col>
      <xdr:colOff>773905</xdr:colOff>
      <xdr:row>3</xdr:row>
      <xdr:rowOff>195</xdr:rowOff>
    </xdr:to>
    <xdr:pic>
      <xdr:nvPicPr>
        <xdr:cNvPr id="5" name="Immagin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67635"/>
          <a:ext cx="1202531" cy="182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der/OneDrive/Desktop/Modulo%20d'ordine%202020%20-%20O'PRE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d'ordine - O'PRESS"/>
      <sheetName val="Ordine - DDT"/>
      <sheetName val="Dati per Fattura"/>
      <sheetName val="Scarico magazzino"/>
      <sheetName val="SEGNACOLLO"/>
    </sheetNames>
    <sheetDataSet>
      <sheetData sheetId="0" refreshError="1"/>
      <sheetData sheetId="1"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7">
          <cell r="G37">
            <v>0</v>
          </cell>
        </row>
        <row r="38">
          <cell r="G38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7">
          <cell r="G47">
            <v>0</v>
          </cell>
        </row>
        <row r="48">
          <cell r="G48">
            <v>0</v>
          </cell>
        </row>
        <row r="50">
          <cell r="G50">
            <v>0</v>
          </cell>
        </row>
        <row r="51">
          <cell r="G51">
            <v>0</v>
          </cell>
        </row>
        <row r="53">
          <cell r="G53">
            <v>0</v>
          </cell>
        </row>
        <row r="54">
          <cell r="G54">
            <v>0</v>
          </cell>
        </row>
        <row r="56">
          <cell r="G56">
            <v>0</v>
          </cell>
        </row>
        <row r="57">
          <cell r="G57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8">
          <cell r="H68">
            <v>0</v>
          </cell>
          <cell r="K68">
            <v>0</v>
          </cell>
        </row>
        <row r="72">
          <cell r="H72">
            <v>0</v>
          </cell>
          <cell r="K72">
            <v>0</v>
          </cell>
        </row>
        <row r="74">
          <cell r="H74">
            <v>0</v>
          </cell>
          <cell r="K74">
            <v>0</v>
          </cell>
        </row>
        <row r="75">
          <cell r="H75">
            <v>0</v>
          </cell>
          <cell r="K75">
            <v>0</v>
          </cell>
        </row>
        <row r="77">
          <cell r="H77">
            <v>0</v>
          </cell>
          <cell r="K77">
            <v>0</v>
          </cell>
        </row>
        <row r="79">
          <cell r="H79">
            <v>0</v>
          </cell>
          <cell r="K79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press@bottegasolidale.i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opress@bottegasolidale.it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37"/>
  <sheetViews>
    <sheetView tabSelected="1" zoomScale="70" zoomScaleNormal="70" workbookViewId="0">
      <pane ySplit="8" topLeftCell="A9" activePane="bottomLeft" state="frozen"/>
      <selection pane="bottomLeft" activeCell="F2" sqref="F2:K2"/>
    </sheetView>
  </sheetViews>
  <sheetFormatPr defaultColWidth="9.140625" defaultRowHeight="15" x14ac:dyDescent="0.25"/>
  <cols>
    <col min="1" max="1" width="4.7109375" style="1" customWidth="1"/>
    <col min="2" max="2" width="37" style="1" customWidth="1"/>
    <col min="3" max="3" width="30.7109375" style="1" customWidth="1"/>
    <col min="4" max="4" width="2" style="1" customWidth="1"/>
    <col min="5" max="5" width="29.42578125" style="1" customWidth="1"/>
    <col min="6" max="6" width="7.28515625" style="1" customWidth="1"/>
    <col min="7" max="7" width="11.7109375" style="1" customWidth="1"/>
    <col min="8" max="8" width="2" style="1" customWidth="1"/>
    <col min="9" max="9" width="29.42578125" style="1" customWidth="1"/>
    <col min="10" max="10" width="7.28515625" style="1" customWidth="1"/>
    <col min="11" max="11" width="11.7109375" style="1" customWidth="1"/>
    <col min="12" max="12" width="2" style="1" customWidth="1"/>
    <col min="13" max="13" width="29.5703125" style="1" customWidth="1"/>
    <col min="14" max="14" width="7.28515625" style="1" customWidth="1"/>
    <col min="15" max="15" width="11.7109375" style="1" customWidth="1"/>
    <col min="16" max="16" width="4.7109375" style="1" customWidth="1"/>
    <col min="17" max="16384" width="9.140625" style="1"/>
  </cols>
  <sheetData>
    <row r="1" spans="1:20" ht="6.75" customHeight="1" x14ac:dyDescent="0.25">
      <c r="A1" s="144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49"/>
    </row>
    <row r="2" spans="1:20" ht="36.75" customHeight="1" x14ac:dyDescent="0.25">
      <c r="A2" s="145"/>
      <c r="B2" s="164"/>
      <c r="C2" s="238" t="s">
        <v>162</v>
      </c>
      <c r="D2" s="151"/>
      <c r="E2" s="198" t="s">
        <v>55</v>
      </c>
      <c r="F2" s="239"/>
      <c r="G2" s="240"/>
      <c r="H2" s="240"/>
      <c r="I2" s="240"/>
      <c r="J2" s="243"/>
      <c r="K2" s="244"/>
      <c r="L2" s="155" t="s">
        <v>15</v>
      </c>
      <c r="M2" s="198" t="s">
        <v>159</v>
      </c>
      <c r="N2" s="264">
        <f>+C19+C31+C43+C55+C67+C79+C91+C103+C115+C127+C139+C151+C163+C175+C187+C199+C211+C223+C235+C247+C259+C271+C283</f>
        <v>0</v>
      </c>
      <c r="O2" s="265"/>
      <c r="P2" s="150"/>
      <c r="Q2" s="202"/>
      <c r="R2" s="203"/>
      <c r="S2" s="260" t="s">
        <v>163</v>
      </c>
      <c r="T2" s="260"/>
    </row>
    <row r="3" spans="1:20" ht="36.75" customHeight="1" x14ac:dyDescent="0.25">
      <c r="A3" s="145"/>
      <c r="B3" s="165"/>
      <c r="C3" s="238"/>
      <c r="D3" s="151"/>
      <c r="E3" s="198" t="s">
        <v>56</v>
      </c>
      <c r="F3" s="239"/>
      <c r="G3" s="240"/>
      <c r="H3" s="240"/>
      <c r="I3" s="240"/>
      <c r="J3" s="199" t="s">
        <v>64</v>
      </c>
      <c r="K3" s="162"/>
      <c r="L3" s="155"/>
      <c r="M3" s="197" t="s">
        <v>54</v>
      </c>
      <c r="N3" s="248">
        <f>+B19+B31+B43+B55+B67+B79+B91+B103+B115+B127+B139+B151+B163+B175+B187+B199+B211+B223+B235+B247+B259+B271+B283</f>
        <v>0</v>
      </c>
      <c r="O3" s="249"/>
      <c r="P3" s="150"/>
      <c r="Q3" s="10"/>
      <c r="S3" s="259" t="s">
        <v>164</v>
      </c>
      <c r="T3" s="254"/>
    </row>
    <row r="4" spans="1:20" ht="36.75" customHeight="1" thickBot="1" x14ac:dyDescent="0.3">
      <c r="A4" s="145"/>
      <c r="B4" s="165"/>
      <c r="C4" s="238"/>
      <c r="D4" s="151"/>
      <c r="E4" s="198" t="s">
        <v>65</v>
      </c>
      <c r="F4" s="239"/>
      <c r="G4" s="240"/>
      <c r="H4" s="240"/>
      <c r="I4" s="240"/>
      <c r="J4" s="200" t="s">
        <v>58</v>
      </c>
      <c r="K4" s="163"/>
      <c r="L4" s="155"/>
      <c r="M4" s="196" t="s">
        <v>161</v>
      </c>
      <c r="N4" s="195"/>
      <c r="O4" s="195"/>
      <c r="P4" s="150"/>
      <c r="Q4" s="10"/>
      <c r="S4" s="257"/>
      <c r="T4" s="258"/>
    </row>
    <row r="5" spans="1:20" ht="36.75" customHeight="1" thickTop="1" thickBot="1" x14ac:dyDescent="0.3">
      <c r="A5" s="145"/>
      <c r="B5" s="165"/>
      <c r="C5" s="238"/>
      <c r="D5" s="151"/>
      <c r="E5" s="198" t="s">
        <v>57</v>
      </c>
      <c r="F5" s="241"/>
      <c r="G5" s="242"/>
      <c r="H5" s="84"/>
      <c r="I5" s="245" t="s">
        <v>59</v>
      </c>
      <c r="J5" s="246"/>
      <c r="K5" s="247"/>
      <c r="L5" s="155"/>
      <c r="M5" s="261" t="s">
        <v>155</v>
      </c>
      <c r="N5" s="262"/>
      <c r="O5" s="263"/>
      <c r="P5" s="150"/>
      <c r="Q5" s="10"/>
      <c r="S5" s="253" t="s">
        <v>166</v>
      </c>
      <c r="T5" s="254"/>
    </row>
    <row r="6" spans="1:20" ht="6.75" customHeight="1" thickTop="1" x14ac:dyDescent="0.25">
      <c r="A6" s="145"/>
      <c r="B6" s="165"/>
      <c r="C6" s="238"/>
      <c r="D6" s="151"/>
      <c r="E6" s="152"/>
      <c r="F6" s="154"/>
      <c r="G6" s="154"/>
      <c r="H6" s="154"/>
      <c r="I6" s="154" t="s">
        <v>60</v>
      </c>
      <c r="J6" s="154"/>
      <c r="K6" s="154"/>
      <c r="L6" s="152"/>
      <c r="M6" s="152"/>
      <c r="N6" s="152"/>
      <c r="O6" s="152"/>
      <c r="P6" s="150"/>
      <c r="Q6" s="10"/>
      <c r="S6" s="255"/>
      <c r="T6" s="256"/>
    </row>
    <row r="7" spans="1:20" ht="49.5" customHeight="1" x14ac:dyDescent="0.25">
      <c r="A7" s="145"/>
      <c r="B7" s="166"/>
      <c r="C7" s="238"/>
      <c r="D7" s="151"/>
      <c r="E7" s="192" t="s">
        <v>160</v>
      </c>
      <c r="F7" s="208" t="s">
        <v>167</v>
      </c>
      <c r="G7" s="209"/>
      <c r="H7" s="209"/>
      <c r="I7" s="209"/>
      <c r="J7" s="209"/>
      <c r="K7" s="209"/>
      <c r="L7" s="209"/>
      <c r="M7" s="209"/>
      <c r="N7" s="209"/>
      <c r="O7" s="209"/>
      <c r="P7" s="150"/>
      <c r="Q7" s="10"/>
      <c r="S7" s="257"/>
      <c r="T7" s="258"/>
    </row>
    <row r="8" spans="1:20" s="10" customFormat="1" ht="6" customHeight="1" thickBot="1" x14ac:dyDescent="0.3">
      <c r="A8" s="14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8"/>
    </row>
    <row r="9" spans="1:20" ht="36.950000000000003" customHeight="1" x14ac:dyDescent="0.35">
      <c r="A9" s="225" t="s">
        <v>35</v>
      </c>
      <c r="B9" s="5"/>
      <c r="C9" s="19" t="s">
        <v>16</v>
      </c>
      <c r="E9" s="12"/>
      <c r="F9" s="42" t="s">
        <v>0</v>
      </c>
      <c r="G9" s="85"/>
      <c r="H9" s="2"/>
      <c r="I9" s="12"/>
      <c r="J9" s="42" t="s">
        <v>0</v>
      </c>
      <c r="K9" s="85"/>
      <c r="M9" s="12"/>
      <c r="N9" s="221" t="s">
        <v>14</v>
      </c>
      <c r="O9" s="222"/>
      <c r="P9" s="252"/>
    </row>
    <row r="10" spans="1:20" ht="36.950000000000003" customHeight="1" thickBot="1" x14ac:dyDescent="0.3">
      <c r="A10" s="226"/>
      <c r="B10" s="6"/>
      <c r="C10" s="20" t="s">
        <v>22</v>
      </c>
      <c r="E10" s="13"/>
      <c r="F10" s="118" t="s">
        <v>1</v>
      </c>
      <c r="G10" s="82"/>
      <c r="H10" s="2"/>
      <c r="I10" s="13"/>
      <c r="J10" s="118" t="s">
        <v>1</v>
      </c>
      <c r="K10" s="82"/>
      <c r="M10" s="13"/>
      <c r="N10" s="118" t="s">
        <v>1</v>
      </c>
      <c r="O10" s="82"/>
      <c r="P10" s="252"/>
    </row>
    <row r="11" spans="1:20" ht="36.950000000000003" customHeight="1" x14ac:dyDescent="0.25">
      <c r="A11" s="39"/>
      <c r="B11" s="6"/>
      <c r="C11" s="23"/>
      <c r="E11" s="13"/>
      <c r="F11" s="118" t="s">
        <v>2</v>
      </c>
      <c r="G11" s="82"/>
      <c r="H11" s="2"/>
      <c r="I11" s="13"/>
      <c r="J11" s="118" t="s">
        <v>2</v>
      </c>
      <c r="K11" s="82"/>
      <c r="M11" s="13"/>
      <c r="N11" s="118" t="s">
        <v>2</v>
      </c>
      <c r="O11" s="82"/>
      <c r="P11" s="252"/>
    </row>
    <row r="12" spans="1:20" ht="36.950000000000003" customHeight="1" x14ac:dyDescent="0.35">
      <c r="A12" s="39"/>
      <c r="B12" s="6"/>
      <c r="C12" s="21" t="s">
        <v>6</v>
      </c>
      <c r="E12" s="13"/>
      <c r="F12" s="118" t="s">
        <v>3</v>
      </c>
      <c r="G12" s="82"/>
      <c r="H12" s="2"/>
      <c r="I12" s="13"/>
      <c r="J12" s="118" t="s">
        <v>3</v>
      </c>
      <c r="K12" s="82"/>
      <c r="M12" s="13"/>
      <c r="N12" s="118" t="s">
        <v>3</v>
      </c>
      <c r="O12" s="82"/>
      <c r="P12" s="252"/>
    </row>
    <row r="13" spans="1:20" ht="36.950000000000003" customHeight="1" thickBot="1" x14ac:dyDescent="0.3">
      <c r="A13" s="39"/>
      <c r="B13" s="7"/>
      <c r="C13" s="22">
        <v>19</v>
      </c>
      <c r="E13" s="14"/>
      <c r="F13" s="117" t="s">
        <v>4</v>
      </c>
      <c r="G13" s="83"/>
      <c r="H13" s="2"/>
      <c r="I13" s="14"/>
      <c r="J13" s="117" t="s">
        <v>4</v>
      </c>
      <c r="K13" s="83"/>
      <c r="M13" s="14"/>
      <c r="N13" s="117" t="s">
        <v>4</v>
      </c>
      <c r="O13" s="83"/>
      <c r="P13" s="252"/>
    </row>
    <row r="14" spans="1:20" ht="15" customHeight="1" thickBot="1" x14ac:dyDescent="0.3">
      <c r="A14" s="39"/>
      <c r="B14" s="227" t="s">
        <v>26</v>
      </c>
      <c r="C14" s="25"/>
      <c r="E14" s="24" t="s">
        <v>13</v>
      </c>
      <c r="F14" s="14"/>
      <c r="G14" s="26">
        <v>0.4</v>
      </c>
      <c r="H14" s="2"/>
      <c r="I14" s="24" t="s">
        <v>13</v>
      </c>
      <c r="J14" s="14"/>
      <c r="K14" s="26">
        <v>0.4</v>
      </c>
      <c r="M14" s="24" t="s">
        <v>13</v>
      </c>
      <c r="N14" s="43"/>
      <c r="O14" s="44">
        <v>0.6</v>
      </c>
      <c r="P14" s="252"/>
    </row>
    <row r="15" spans="1:20" ht="15" customHeight="1" thickBot="1" x14ac:dyDescent="0.3">
      <c r="A15" s="39"/>
      <c r="B15" s="228"/>
      <c r="C15" s="18"/>
      <c r="E15" s="24" t="s">
        <v>7</v>
      </c>
      <c r="F15" s="210">
        <f>(C13/1.22)*(1-G14)</f>
        <v>9.3442622950819665</v>
      </c>
      <c r="G15" s="211"/>
      <c r="H15" s="2"/>
      <c r="I15" s="24" t="s">
        <v>7</v>
      </c>
      <c r="J15" s="210">
        <f>(C13/1.22)*(1-K14)</f>
        <v>9.3442622950819665</v>
      </c>
      <c r="K15" s="211"/>
      <c r="M15" s="24" t="s">
        <v>7</v>
      </c>
      <c r="N15" s="210">
        <f>(C13/1.22)*(1-O14)</f>
        <v>6.2295081967213122</v>
      </c>
      <c r="O15" s="211"/>
      <c r="P15" s="252"/>
    </row>
    <row r="16" spans="1:20" ht="15.75" thickBot="1" x14ac:dyDescent="0.3">
      <c r="A16" s="37"/>
      <c r="C16" s="38"/>
      <c r="E16" s="250"/>
      <c r="F16" s="206" t="s">
        <v>8</v>
      </c>
      <c r="G16" s="212">
        <f>SUM(G9:G13)</f>
        <v>0</v>
      </c>
      <c r="I16" s="8"/>
      <c r="J16" s="214" t="s">
        <v>8</v>
      </c>
      <c r="K16" s="212">
        <f>SUM(K9:K13)</f>
        <v>0</v>
      </c>
      <c r="M16" s="216" t="str">
        <f>IF(O16&gt;=9,"ordine valido","attenzione:                                                          ordine minimo 10 pz")</f>
        <v>attenzione:                                                          ordine minimo 10 pz</v>
      </c>
      <c r="N16" s="217" t="s">
        <v>8</v>
      </c>
      <c r="O16" s="219">
        <f>SUM(O9:O13)</f>
        <v>0</v>
      </c>
      <c r="P16" s="252"/>
    </row>
    <row r="17" spans="1:16" ht="15.75" thickBot="1" x14ac:dyDescent="0.3">
      <c r="A17" s="37"/>
      <c r="B17" s="193" t="s">
        <v>157</v>
      </c>
      <c r="C17" s="194" t="str">
        <f>+C10</f>
        <v>BEPPEANNA</v>
      </c>
      <c r="E17" s="250"/>
      <c r="F17" s="207"/>
      <c r="G17" s="213"/>
      <c r="I17" s="3"/>
      <c r="J17" s="207"/>
      <c r="K17" s="213"/>
      <c r="M17" s="216"/>
      <c r="N17" s="218"/>
      <c r="O17" s="220"/>
      <c r="P17" s="252"/>
    </row>
    <row r="18" spans="1:16" ht="15.75" thickBot="1" x14ac:dyDescent="0.3">
      <c r="A18" s="37"/>
      <c r="B18" s="156" t="s">
        <v>101</v>
      </c>
      <c r="C18" s="157" t="s">
        <v>156</v>
      </c>
      <c r="E18" s="8" t="s">
        <v>30</v>
      </c>
      <c r="F18" s="206" t="s">
        <v>9</v>
      </c>
      <c r="G18" s="204">
        <f>F15*G16</f>
        <v>0</v>
      </c>
      <c r="I18" s="8" t="s">
        <v>38</v>
      </c>
      <c r="J18" s="206" t="s">
        <v>9</v>
      </c>
      <c r="K18" s="204">
        <f>J15*K16</f>
        <v>0</v>
      </c>
      <c r="M18" s="8" t="s">
        <v>37</v>
      </c>
      <c r="N18" s="206" t="s">
        <v>9</v>
      </c>
      <c r="O18" s="204">
        <f>N15*O16</f>
        <v>0</v>
      </c>
      <c r="P18" s="252"/>
    </row>
    <row r="19" spans="1:16" ht="15.75" thickBot="1" x14ac:dyDescent="0.3">
      <c r="A19" s="37"/>
      <c r="B19" s="158">
        <f>+G16+K16+O16</f>
        <v>0</v>
      </c>
      <c r="C19" s="159">
        <f>+G18+K18+O18</f>
        <v>0</v>
      </c>
      <c r="E19" s="3" t="s">
        <v>29</v>
      </c>
      <c r="F19" s="207"/>
      <c r="G19" s="205"/>
      <c r="I19" s="3" t="s">
        <v>31</v>
      </c>
      <c r="J19" s="207"/>
      <c r="K19" s="205"/>
      <c r="M19" s="3" t="s">
        <v>30</v>
      </c>
      <c r="N19" s="207"/>
      <c r="O19" s="205"/>
      <c r="P19" s="252"/>
    </row>
    <row r="20" spans="1:16" ht="15.75" thickBot="1" x14ac:dyDescent="0.3">
      <c r="F20" s="11"/>
      <c r="G20" s="11"/>
      <c r="J20" s="11"/>
      <c r="K20" s="11"/>
      <c r="N20" s="10"/>
      <c r="O20" s="10"/>
      <c r="P20" s="252"/>
    </row>
    <row r="21" spans="1:16" ht="36.950000000000003" customHeight="1" x14ac:dyDescent="0.35">
      <c r="A21" s="225" t="s">
        <v>35</v>
      </c>
      <c r="B21" s="5"/>
      <c r="C21" s="19" t="s">
        <v>16</v>
      </c>
      <c r="E21" s="12"/>
      <c r="F21" s="42" t="s">
        <v>0</v>
      </c>
      <c r="G21" s="85"/>
      <c r="H21" s="2"/>
      <c r="I21" s="12"/>
      <c r="J21" s="42" t="s">
        <v>0</v>
      </c>
      <c r="K21" s="85"/>
      <c r="M21" s="12"/>
      <c r="N21" s="221" t="s">
        <v>14</v>
      </c>
      <c r="O21" s="222"/>
      <c r="P21" s="252"/>
    </row>
    <row r="22" spans="1:16" ht="36.950000000000003" customHeight="1" thickBot="1" x14ac:dyDescent="0.3">
      <c r="A22" s="226"/>
      <c r="B22" s="6"/>
      <c r="C22" s="20" t="s">
        <v>17</v>
      </c>
      <c r="E22" s="13"/>
      <c r="F22" s="16" t="s">
        <v>1</v>
      </c>
      <c r="G22" s="82"/>
      <c r="H22" s="2"/>
      <c r="I22" s="13"/>
      <c r="J22" s="16" t="s">
        <v>1</v>
      </c>
      <c r="K22" s="82"/>
      <c r="M22" s="13"/>
      <c r="N22" s="16" t="s">
        <v>1</v>
      </c>
      <c r="O22" s="82"/>
      <c r="P22" s="252"/>
    </row>
    <row r="23" spans="1:16" ht="36.950000000000003" customHeight="1" x14ac:dyDescent="0.25">
      <c r="A23" s="39"/>
      <c r="B23" s="6"/>
      <c r="C23" s="23"/>
      <c r="E23" s="13"/>
      <c r="F23" s="16" t="s">
        <v>2</v>
      </c>
      <c r="G23" s="82"/>
      <c r="H23" s="2"/>
      <c r="I23" s="13"/>
      <c r="J23" s="16" t="s">
        <v>2</v>
      </c>
      <c r="K23" s="82"/>
      <c r="M23" s="13"/>
      <c r="N23" s="16" t="s">
        <v>2</v>
      </c>
      <c r="O23" s="82"/>
      <c r="P23" s="252"/>
    </row>
    <row r="24" spans="1:16" ht="36.950000000000003" customHeight="1" x14ac:dyDescent="0.35">
      <c r="A24" s="39"/>
      <c r="B24" s="6"/>
      <c r="C24" s="21" t="s">
        <v>6</v>
      </c>
      <c r="E24" s="13"/>
      <c r="F24" s="16" t="s">
        <v>3</v>
      </c>
      <c r="G24" s="82"/>
      <c r="H24" s="2"/>
      <c r="I24" s="13"/>
      <c r="J24" s="16" t="s">
        <v>3</v>
      </c>
      <c r="K24" s="82"/>
      <c r="M24" s="13"/>
      <c r="N24" s="16" t="s">
        <v>3</v>
      </c>
      <c r="O24" s="82"/>
      <c r="P24" s="252"/>
    </row>
    <row r="25" spans="1:16" ht="36.950000000000003" customHeight="1" thickBot="1" x14ac:dyDescent="0.3">
      <c r="A25" s="39"/>
      <c r="B25" s="7"/>
      <c r="C25" s="22">
        <v>19</v>
      </c>
      <c r="E25" s="14"/>
      <c r="F25" s="17" t="s">
        <v>4</v>
      </c>
      <c r="G25" s="83"/>
      <c r="H25" s="2"/>
      <c r="I25" s="14"/>
      <c r="J25" s="17" t="s">
        <v>4</v>
      </c>
      <c r="K25" s="83"/>
      <c r="M25" s="14"/>
      <c r="N25" s="17" t="s">
        <v>4</v>
      </c>
      <c r="O25" s="83"/>
      <c r="P25" s="252"/>
    </row>
    <row r="26" spans="1:16" ht="15" customHeight="1" thickBot="1" x14ac:dyDescent="0.3">
      <c r="A26" s="39"/>
      <c r="B26" s="227" t="s">
        <v>24</v>
      </c>
      <c r="C26" s="25"/>
      <c r="E26" s="24" t="s">
        <v>13</v>
      </c>
      <c r="F26" s="14"/>
      <c r="G26" s="26">
        <v>0.4</v>
      </c>
      <c r="H26" s="2"/>
      <c r="I26" s="24" t="s">
        <v>13</v>
      </c>
      <c r="J26" s="14"/>
      <c r="K26" s="26">
        <v>0.4</v>
      </c>
      <c r="M26" s="24" t="s">
        <v>13</v>
      </c>
      <c r="N26" s="43"/>
      <c r="O26" s="44">
        <v>0.6</v>
      </c>
      <c r="P26" s="252"/>
    </row>
    <row r="27" spans="1:16" ht="15" customHeight="1" thickBot="1" x14ac:dyDescent="0.3">
      <c r="A27" s="39"/>
      <c r="B27" s="228"/>
      <c r="C27" s="18"/>
      <c r="E27" s="24" t="s">
        <v>7</v>
      </c>
      <c r="F27" s="210">
        <f>(C25/1.22)*(1-G26)</f>
        <v>9.3442622950819665</v>
      </c>
      <c r="G27" s="211"/>
      <c r="H27" s="2"/>
      <c r="I27" s="24" t="s">
        <v>7</v>
      </c>
      <c r="J27" s="210">
        <f>(C25/1.22)*(1-K26)</f>
        <v>9.3442622950819665</v>
      </c>
      <c r="K27" s="211"/>
      <c r="M27" s="24" t="s">
        <v>7</v>
      </c>
      <c r="N27" s="210">
        <f>(C25/1.22)*(1-O26)</f>
        <v>6.2295081967213122</v>
      </c>
      <c r="O27" s="211"/>
      <c r="P27" s="252"/>
    </row>
    <row r="28" spans="1:16" ht="15.75" thickBot="1" x14ac:dyDescent="0.3">
      <c r="A28" s="37"/>
      <c r="C28" s="9"/>
      <c r="E28" s="8"/>
      <c r="F28" s="206" t="s">
        <v>8</v>
      </c>
      <c r="G28" s="212">
        <f>SUM(G21:G25)</f>
        <v>0</v>
      </c>
      <c r="I28" s="8"/>
      <c r="J28" s="214" t="s">
        <v>8</v>
      </c>
      <c r="K28" s="215">
        <f>SUM(K21:K25)</f>
        <v>0</v>
      </c>
      <c r="M28" s="216" t="str">
        <f>IF(O28&gt;=9,"ordine valido","attenzione:                                                          ordine minimo 10 pz")</f>
        <v>attenzione:                                                          ordine minimo 10 pz</v>
      </c>
      <c r="N28" s="217" t="s">
        <v>8</v>
      </c>
      <c r="O28" s="219">
        <f>SUM(O21:O25)</f>
        <v>0</v>
      </c>
      <c r="P28" s="252"/>
    </row>
    <row r="29" spans="1:16" ht="15.75" thickBot="1" x14ac:dyDescent="0.3">
      <c r="A29" s="37"/>
      <c r="B29" s="193" t="s">
        <v>157</v>
      </c>
      <c r="C29" s="194" t="str">
        <f>+C22</f>
        <v>SEMPRE ALLEGRI</v>
      </c>
      <c r="E29" s="3"/>
      <c r="F29" s="207"/>
      <c r="G29" s="213"/>
      <c r="I29" s="3"/>
      <c r="J29" s="207"/>
      <c r="K29" s="213"/>
      <c r="M29" s="216"/>
      <c r="N29" s="218"/>
      <c r="O29" s="220"/>
      <c r="P29" s="252"/>
    </row>
    <row r="30" spans="1:16" ht="15.75" thickBot="1" x14ac:dyDescent="0.3">
      <c r="A30" s="37"/>
      <c r="B30" s="156" t="s">
        <v>101</v>
      </c>
      <c r="C30" s="157" t="s">
        <v>156</v>
      </c>
      <c r="E30" s="8" t="s">
        <v>29</v>
      </c>
      <c r="F30" s="206" t="s">
        <v>9</v>
      </c>
      <c r="G30" s="204">
        <f>F27*G28</f>
        <v>0</v>
      </c>
      <c r="I30" s="8" t="s">
        <v>36</v>
      </c>
      <c r="J30" s="206" t="s">
        <v>9</v>
      </c>
      <c r="K30" s="204">
        <f>J27*K28</f>
        <v>0</v>
      </c>
      <c r="M30" s="8" t="s">
        <v>31</v>
      </c>
      <c r="N30" s="206" t="s">
        <v>9</v>
      </c>
      <c r="O30" s="204">
        <f>N27*O28</f>
        <v>0</v>
      </c>
      <c r="P30" s="252"/>
    </row>
    <row r="31" spans="1:16" ht="15.75" thickBot="1" x14ac:dyDescent="0.3">
      <c r="A31" s="37"/>
      <c r="B31" s="158">
        <f>+G28+K28+O28</f>
        <v>0</v>
      </c>
      <c r="C31" s="159">
        <f>+G30+K30+O30</f>
        <v>0</v>
      </c>
      <c r="E31" s="3" t="s">
        <v>30</v>
      </c>
      <c r="F31" s="207"/>
      <c r="G31" s="205"/>
      <c r="I31" s="3" t="s">
        <v>29</v>
      </c>
      <c r="J31" s="207"/>
      <c r="K31" s="205"/>
      <c r="M31" s="3" t="s">
        <v>30</v>
      </c>
      <c r="N31" s="207"/>
      <c r="O31" s="205"/>
      <c r="P31" s="252"/>
    </row>
    <row r="32" spans="1:16" ht="15.75" thickBot="1" x14ac:dyDescent="0.3">
      <c r="A32" s="11"/>
      <c r="B32" s="11"/>
      <c r="C32" s="11"/>
      <c r="E32" s="11"/>
      <c r="F32" s="11"/>
      <c r="G32" s="11"/>
      <c r="I32" s="11"/>
      <c r="J32" s="11"/>
      <c r="K32" s="11"/>
      <c r="M32" s="11"/>
      <c r="N32" s="11"/>
      <c r="O32" s="11"/>
      <c r="P32" s="252"/>
    </row>
    <row r="33" spans="1:16" ht="36.950000000000003" customHeight="1" x14ac:dyDescent="0.35">
      <c r="A33" s="225" t="s">
        <v>35</v>
      </c>
      <c r="B33" s="5"/>
      <c r="C33" s="19" t="s">
        <v>123</v>
      </c>
      <c r="E33" s="12"/>
      <c r="F33" s="42" t="s">
        <v>0</v>
      </c>
      <c r="G33" s="85"/>
      <c r="H33" s="2"/>
      <c r="I33" s="12"/>
      <c r="J33" s="42" t="s">
        <v>0</v>
      </c>
      <c r="K33" s="85"/>
      <c r="M33" s="12"/>
      <c r="N33" s="221" t="s">
        <v>14</v>
      </c>
      <c r="O33" s="222"/>
      <c r="P33" s="252"/>
    </row>
    <row r="34" spans="1:16" ht="36.950000000000003" customHeight="1" thickBot="1" x14ac:dyDescent="0.3">
      <c r="A34" s="226"/>
      <c r="B34" s="6"/>
      <c r="C34" s="20" t="s">
        <v>34</v>
      </c>
      <c r="E34" s="13"/>
      <c r="F34" s="118" t="s">
        <v>1</v>
      </c>
      <c r="G34" s="82"/>
      <c r="H34" s="2"/>
      <c r="I34" s="13"/>
      <c r="J34" s="118" t="s">
        <v>1</v>
      </c>
      <c r="K34" s="82"/>
      <c r="M34" s="13"/>
      <c r="N34" s="118" t="s">
        <v>1</v>
      </c>
      <c r="O34" s="82"/>
      <c r="P34" s="252"/>
    </row>
    <row r="35" spans="1:16" ht="36.950000000000003" customHeight="1" x14ac:dyDescent="0.25">
      <c r="A35" s="39"/>
      <c r="B35" s="6"/>
      <c r="C35" s="23"/>
      <c r="E35" s="13"/>
      <c r="F35" s="118" t="s">
        <v>2</v>
      </c>
      <c r="G35" s="82"/>
      <c r="H35" s="2"/>
      <c r="I35" s="13"/>
      <c r="J35" s="118" t="s">
        <v>2</v>
      </c>
      <c r="K35" s="82"/>
      <c r="M35" s="13"/>
      <c r="N35" s="118" t="s">
        <v>2</v>
      </c>
      <c r="O35" s="82"/>
      <c r="P35" s="252"/>
    </row>
    <row r="36" spans="1:16" ht="36.950000000000003" customHeight="1" x14ac:dyDescent="0.35">
      <c r="A36" s="39"/>
      <c r="B36" s="6"/>
      <c r="C36" s="21" t="s">
        <v>6</v>
      </c>
      <c r="E36" s="13"/>
      <c r="F36" s="118" t="s">
        <v>3</v>
      </c>
      <c r="G36" s="82"/>
      <c r="H36" s="2"/>
      <c r="I36" s="13"/>
      <c r="J36" s="118" t="s">
        <v>3</v>
      </c>
      <c r="K36" s="82"/>
      <c r="M36" s="13"/>
      <c r="N36" s="118" t="s">
        <v>3</v>
      </c>
      <c r="O36" s="82"/>
      <c r="P36" s="252"/>
    </row>
    <row r="37" spans="1:16" ht="36.950000000000003" customHeight="1" thickBot="1" x14ac:dyDescent="0.3">
      <c r="A37" s="39"/>
      <c r="B37" s="7"/>
      <c r="C37" s="22">
        <v>19</v>
      </c>
      <c r="E37" s="14"/>
      <c r="F37" s="117" t="s">
        <v>4</v>
      </c>
      <c r="G37" s="83"/>
      <c r="H37" s="2"/>
      <c r="I37" s="14"/>
      <c r="J37" s="117" t="s">
        <v>4</v>
      </c>
      <c r="K37" s="83"/>
      <c r="M37" s="14"/>
      <c r="N37" s="117" t="s">
        <v>4</v>
      </c>
      <c r="O37" s="83"/>
      <c r="P37" s="252"/>
    </row>
    <row r="38" spans="1:16" ht="15" customHeight="1" thickBot="1" x14ac:dyDescent="0.3">
      <c r="A38" s="39"/>
      <c r="B38" s="227" t="s">
        <v>139</v>
      </c>
      <c r="C38" s="25"/>
      <c r="E38" s="24" t="s">
        <v>13</v>
      </c>
      <c r="F38" s="14"/>
      <c r="G38" s="26">
        <v>0.4</v>
      </c>
      <c r="H38" s="2"/>
      <c r="I38" s="24" t="s">
        <v>13</v>
      </c>
      <c r="J38" s="14"/>
      <c r="K38" s="26">
        <v>0.4</v>
      </c>
      <c r="M38" s="24" t="s">
        <v>13</v>
      </c>
      <c r="N38" s="43"/>
      <c r="O38" s="44">
        <v>0.6</v>
      </c>
      <c r="P38" s="252"/>
    </row>
    <row r="39" spans="1:16" ht="15" customHeight="1" thickBot="1" x14ac:dyDescent="0.3">
      <c r="A39" s="39"/>
      <c r="B39" s="228"/>
      <c r="C39" s="18"/>
      <c r="E39" s="24" t="s">
        <v>7</v>
      </c>
      <c r="F39" s="210">
        <f>(C37/1.22)*(1-G38)</f>
        <v>9.3442622950819665</v>
      </c>
      <c r="G39" s="211"/>
      <c r="H39" s="2"/>
      <c r="I39" s="24" t="s">
        <v>7</v>
      </c>
      <c r="J39" s="210">
        <f>(C37/1.22)*(1-K38)</f>
        <v>9.3442622950819665</v>
      </c>
      <c r="K39" s="211"/>
      <c r="M39" s="24" t="s">
        <v>7</v>
      </c>
      <c r="N39" s="210">
        <f>(C37/1.22)*(1-O38)</f>
        <v>6.2295081967213122</v>
      </c>
      <c r="O39" s="211"/>
      <c r="P39" s="252"/>
    </row>
    <row r="40" spans="1:16" ht="15.75" thickBot="1" x14ac:dyDescent="0.3">
      <c r="A40" s="37"/>
      <c r="C40" s="9"/>
      <c r="E40" s="8"/>
      <c r="F40" s="206" t="s">
        <v>8</v>
      </c>
      <c r="G40" s="212">
        <f>SUM(G33:G37)</f>
        <v>0</v>
      </c>
      <c r="I40" s="8"/>
      <c r="J40" s="214" t="s">
        <v>8</v>
      </c>
      <c r="K40" s="215">
        <f>SUM(K33:K37)</f>
        <v>0</v>
      </c>
      <c r="M40" s="216" t="str">
        <f>IF(O40&gt;=9,"ordine valido","attenzione:                                                          ordine minimo 10 pz")</f>
        <v>attenzione:                                                          ordine minimo 10 pz</v>
      </c>
      <c r="N40" s="217" t="s">
        <v>8</v>
      </c>
      <c r="O40" s="219">
        <f>SUM(O33:O37)</f>
        <v>0</v>
      </c>
      <c r="P40" s="252"/>
    </row>
    <row r="41" spans="1:16" ht="15.75" thickBot="1" x14ac:dyDescent="0.3">
      <c r="A41" s="37"/>
      <c r="B41" s="193" t="s">
        <v>157</v>
      </c>
      <c r="C41" s="194" t="str">
        <f>+C34</f>
        <v>AMICO FRAGILE</v>
      </c>
      <c r="E41" s="3"/>
      <c r="F41" s="207"/>
      <c r="G41" s="213"/>
      <c r="I41" s="3"/>
      <c r="J41" s="207"/>
      <c r="K41" s="213"/>
      <c r="M41" s="216"/>
      <c r="N41" s="218"/>
      <c r="O41" s="220"/>
      <c r="P41" s="252"/>
    </row>
    <row r="42" spans="1:16" ht="15.75" thickBot="1" x14ac:dyDescent="0.3">
      <c r="A42" s="37"/>
      <c r="B42" s="156" t="s">
        <v>101</v>
      </c>
      <c r="C42" s="157" t="s">
        <v>156</v>
      </c>
      <c r="E42" s="8" t="s">
        <v>38</v>
      </c>
      <c r="F42" s="206" t="s">
        <v>9</v>
      </c>
      <c r="G42" s="204">
        <f>F39*G40</f>
        <v>0</v>
      </c>
      <c r="I42" s="8" t="s">
        <v>36</v>
      </c>
      <c r="J42" s="206" t="s">
        <v>9</v>
      </c>
      <c r="K42" s="204">
        <f>J39*K40</f>
        <v>0</v>
      </c>
      <c r="M42" s="8" t="s">
        <v>37</v>
      </c>
      <c r="N42" s="206" t="s">
        <v>9</v>
      </c>
      <c r="O42" s="251">
        <f>N39*O40</f>
        <v>0</v>
      </c>
      <c r="P42" s="252"/>
    </row>
    <row r="43" spans="1:16" ht="15.75" thickBot="1" x14ac:dyDescent="0.3">
      <c r="A43" s="37"/>
      <c r="B43" s="158">
        <f>+G40+K40+O40</f>
        <v>0</v>
      </c>
      <c r="C43" s="159">
        <f>+G42+K42+O42</f>
        <v>0</v>
      </c>
      <c r="E43" s="3" t="s">
        <v>31</v>
      </c>
      <c r="F43" s="207"/>
      <c r="G43" s="205"/>
      <c r="I43" s="3" t="s">
        <v>29</v>
      </c>
      <c r="J43" s="207"/>
      <c r="K43" s="205"/>
      <c r="M43" s="3" t="s">
        <v>30</v>
      </c>
      <c r="N43" s="207"/>
      <c r="O43" s="205"/>
      <c r="P43" s="252"/>
    </row>
    <row r="44" spans="1:16" ht="15.75" thickBot="1" x14ac:dyDescent="0.3">
      <c r="F44" s="11"/>
      <c r="G44" s="11"/>
      <c r="J44" s="11"/>
      <c r="K44" s="11"/>
      <c r="N44" s="10"/>
      <c r="O44" s="10"/>
      <c r="P44" s="252"/>
    </row>
    <row r="45" spans="1:16" ht="36.950000000000003" customHeight="1" x14ac:dyDescent="0.35">
      <c r="A45" s="225" t="s">
        <v>35</v>
      </c>
      <c r="B45" s="5"/>
      <c r="C45" s="19" t="s">
        <v>12</v>
      </c>
      <c r="E45" s="12"/>
      <c r="F45" s="42" t="s">
        <v>0</v>
      </c>
      <c r="G45" s="85"/>
      <c r="H45" s="2"/>
      <c r="I45" s="12"/>
      <c r="J45" s="42" t="s">
        <v>0</v>
      </c>
      <c r="K45" s="85"/>
      <c r="M45" s="12"/>
      <c r="N45" s="221" t="s">
        <v>14</v>
      </c>
      <c r="O45" s="222"/>
      <c r="P45" s="252"/>
    </row>
    <row r="46" spans="1:16" ht="36.950000000000003" customHeight="1" thickBot="1" x14ac:dyDescent="0.3">
      <c r="A46" s="226"/>
      <c r="B46" s="6"/>
      <c r="C46" s="20" t="s">
        <v>121</v>
      </c>
      <c r="E46" s="13"/>
      <c r="F46" s="16" t="s">
        <v>1</v>
      </c>
      <c r="G46" s="82"/>
      <c r="H46" s="2"/>
      <c r="I46" s="13"/>
      <c r="J46" s="16" t="s">
        <v>1</v>
      </c>
      <c r="K46" s="82"/>
      <c r="M46" s="13"/>
      <c r="N46" s="118" t="s">
        <v>1</v>
      </c>
      <c r="O46" s="82"/>
      <c r="P46" s="252"/>
    </row>
    <row r="47" spans="1:16" ht="36.950000000000003" customHeight="1" x14ac:dyDescent="0.25">
      <c r="A47" s="39"/>
      <c r="B47" s="6"/>
      <c r="C47" s="23"/>
      <c r="E47" s="13"/>
      <c r="F47" s="16" t="s">
        <v>2</v>
      </c>
      <c r="G47" s="82"/>
      <c r="H47" s="2"/>
      <c r="I47" s="13"/>
      <c r="J47" s="16" t="s">
        <v>2</v>
      </c>
      <c r="K47" s="82"/>
      <c r="M47" s="13"/>
      <c r="N47" s="118" t="s">
        <v>2</v>
      </c>
      <c r="O47" s="82"/>
      <c r="P47" s="252"/>
    </row>
    <row r="48" spans="1:16" ht="36.950000000000003" customHeight="1" x14ac:dyDescent="0.35">
      <c r="A48" s="39"/>
      <c r="B48" s="6"/>
      <c r="C48" s="21" t="s">
        <v>6</v>
      </c>
      <c r="E48" s="13"/>
      <c r="F48" s="16" t="s">
        <v>3</v>
      </c>
      <c r="G48" s="82"/>
      <c r="H48" s="2"/>
      <c r="I48" s="13"/>
      <c r="J48" s="16" t="s">
        <v>3</v>
      </c>
      <c r="K48" s="82"/>
      <c r="M48" s="13"/>
      <c r="N48" s="118" t="s">
        <v>3</v>
      </c>
      <c r="O48" s="82"/>
      <c r="P48" s="252"/>
    </row>
    <row r="49" spans="1:16" ht="36.950000000000003" customHeight="1" thickBot="1" x14ac:dyDescent="0.3">
      <c r="A49" s="39"/>
      <c r="B49" s="7"/>
      <c r="C49" s="22">
        <v>19</v>
      </c>
      <c r="E49" s="14"/>
      <c r="F49" s="17" t="s">
        <v>4</v>
      </c>
      <c r="G49" s="83"/>
      <c r="H49" s="2"/>
      <c r="I49" s="14"/>
      <c r="J49" s="17" t="s">
        <v>4</v>
      </c>
      <c r="K49" s="83"/>
      <c r="M49" s="14"/>
      <c r="N49" s="117" t="s">
        <v>4</v>
      </c>
      <c r="O49" s="83"/>
      <c r="P49" s="252"/>
    </row>
    <row r="50" spans="1:16" ht="15" customHeight="1" thickBot="1" x14ac:dyDescent="0.3">
      <c r="A50" s="39"/>
      <c r="B50" s="227" t="s">
        <v>120</v>
      </c>
      <c r="C50" s="25"/>
      <c r="E50" s="24" t="s">
        <v>13</v>
      </c>
      <c r="F50" s="14"/>
      <c r="G50" s="26">
        <v>0.4</v>
      </c>
      <c r="H50" s="2"/>
      <c r="I50" s="24" t="s">
        <v>13</v>
      </c>
      <c r="J50" s="14"/>
      <c r="K50" s="26">
        <v>0.4</v>
      </c>
      <c r="M50" s="24" t="s">
        <v>13</v>
      </c>
      <c r="N50" s="43"/>
      <c r="O50" s="44">
        <v>0.6</v>
      </c>
      <c r="P50" s="252"/>
    </row>
    <row r="51" spans="1:16" ht="15" customHeight="1" thickBot="1" x14ac:dyDescent="0.3">
      <c r="A51" s="39"/>
      <c r="B51" s="228"/>
      <c r="C51" s="18"/>
      <c r="E51" s="24" t="s">
        <v>7</v>
      </c>
      <c r="F51" s="210">
        <f>(C49/1.22)*(1-G50)</f>
        <v>9.3442622950819665</v>
      </c>
      <c r="G51" s="211"/>
      <c r="H51" s="2"/>
      <c r="I51" s="24" t="s">
        <v>7</v>
      </c>
      <c r="J51" s="210">
        <f>(C49/1.22)*(1-K50)</f>
        <v>9.3442622950819665</v>
      </c>
      <c r="K51" s="211"/>
      <c r="M51" s="24" t="s">
        <v>7</v>
      </c>
      <c r="N51" s="210">
        <f>(C49/1.22)*(1-O50)</f>
        <v>6.2295081967213122</v>
      </c>
      <c r="O51" s="211"/>
      <c r="P51" s="252"/>
    </row>
    <row r="52" spans="1:16" ht="15.75" thickBot="1" x14ac:dyDescent="0.3">
      <c r="A52" s="37"/>
      <c r="C52" s="9"/>
      <c r="E52" s="8"/>
      <c r="F52" s="206" t="s">
        <v>8</v>
      </c>
      <c r="G52" s="212">
        <f>SUM(G45:G49)</f>
        <v>0</v>
      </c>
      <c r="I52" s="8"/>
      <c r="J52" s="214" t="s">
        <v>8</v>
      </c>
      <c r="K52" s="215">
        <f>SUM(K45:K49)</f>
        <v>0</v>
      </c>
      <c r="M52" s="216" t="str">
        <f>IF(O52&gt;=9,"ordine valido","attenzione:                                                          ordine minimo 10 pz")</f>
        <v>attenzione:                                                          ordine minimo 10 pz</v>
      </c>
      <c r="N52" s="217" t="s">
        <v>8</v>
      </c>
      <c r="O52" s="219">
        <f>SUM(O45:O49)</f>
        <v>0</v>
      </c>
      <c r="P52" s="252"/>
    </row>
    <row r="53" spans="1:16" ht="15.75" thickBot="1" x14ac:dyDescent="0.3">
      <c r="A53" s="37"/>
      <c r="B53" s="193" t="s">
        <v>157</v>
      </c>
      <c r="C53" s="194" t="str">
        <f>+C46</f>
        <v>BOCCA DI ROSA</v>
      </c>
      <c r="E53" s="3"/>
      <c r="F53" s="207"/>
      <c r="G53" s="213"/>
      <c r="I53" s="3"/>
      <c r="J53" s="207"/>
      <c r="K53" s="213"/>
      <c r="M53" s="216"/>
      <c r="N53" s="218"/>
      <c r="O53" s="220"/>
      <c r="P53" s="252"/>
    </row>
    <row r="54" spans="1:16" ht="15.75" thickBot="1" x14ac:dyDescent="0.3">
      <c r="A54" s="37"/>
      <c r="B54" s="156" t="s">
        <v>101</v>
      </c>
      <c r="C54" s="157" t="s">
        <v>156</v>
      </c>
      <c r="E54" s="8" t="s">
        <v>30</v>
      </c>
      <c r="F54" s="206" t="s">
        <v>9</v>
      </c>
      <c r="G54" s="204">
        <f>F51*G52</f>
        <v>0</v>
      </c>
      <c r="I54" s="8" t="s">
        <v>38</v>
      </c>
      <c r="J54" s="206" t="s">
        <v>9</v>
      </c>
      <c r="K54" s="204">
        <f>J51*K52</f>
        <v>0</v>
      </c>
      <c r="M54" s="8" t="s">
        <v>37</v>
      </c>
      <c r="N54" s="206" t="s">
        <v>9</v>
      </c>
      <c r="O54" s="204">
        <f>N51*O52</f>
        <v>0</v>
      </c>
      <c r="P54" s="252"/>
    </row>
    <row r="55" spans="1:16" ht="15.75" thickBot="1" x14ac:dyDescent="0.3">
      <c r="A55" s="37"/>
      <c r="B55" s="158">
        <f>+G52+K52+O52</f>
        <v>0</v>
      </c>
      <c r="C55" s="159">
        <f>+G54+K54+O54</f>
        <v>0</v>
      </c>
      <c r="E55" s="3" t="s">
        <v>29</v>
      </c>
      <c r="F55" s="207"/>
      <c r="G55" s="205"/>
      <c r="I55" s="3" t="s">
        <v>31</v>
      </c>
      <c r="J55" s="207"/>
      <c r="K55" s="205"/>
      <c r="M55" s="3" t="s">
        <v>30</v>
      </c>
      <c r="N55" s="207"/>
      <c r="O55" s="205"/>
      <c r="P55" s="252"/>
    </row>
    <row r="56" spans="1:16" ht="15.75" thickBot="1" x14ac:dyDescent="0.3">
      <c r="F56" s="11"/>
      <c r="G56" s="11"/>
      <c r="J56" s="10"/>
      <c r="K56" s="10"/>
      <c r="N56" s="10"/>
      <c r="O56" s="10"/>
      <c r="P56" s="252"/>
    </row>
    <row r="57" spans="1:16" ht="36.950000000000003" customHeight="1" x14ac:dyDescent="0.35">
      <c r="A57" s="225" t="s">
        <v>35</v>
      </c>
      <c r="B57" s="5"/>
      <c r="C57" s="19" t="s">
        <v>12</v>
      </c>
      <c r="E57" s="12"/>
      <c r="F57" s="42" t="s">
        <v>0</v>
      </c>
      <c r="G57" s="85"/>
      <c r="H57" s="2"/>
      <c r="I57" s="12"/>
      <c r="J57" s="42" t="s">
        <v>0</v>
      </c>
      <c r="K57" s="85"/>
      <c r="M57" s="12"/>
      <c r="N57" s="221" t="s">
        <v>14</v>
      </c>
      <c r="O57" s="222"/>
      <c r="P57" s="252"/>
    </row>
    <row r="58" spans="1:16" ht="36.950000000000003" customHeight="1" thickBot="1" x14ac:dyDescent="0.3">
      <c r="A58" s="226"/>
      <c r="B58" s="6"/>
      <c r="C58" s="20" t="s">
        <v>137</v>
      </c>
      <c r="E58" s="13"/>
      <c r="F58" s="118" t="s">
        <v>1</v>
      </c>
      <c r="G58" s="82"/>
      <c r="H58" s="2"/>
      <c r="I58" s="13"/>
      <c r="J58" s="118" t="s">
        <v>1</v>
      </c>
      <c r="K58" s="82"/>
      <c r="M58" s="13"/>
      <c r="N58" s="118" t="s">
        <v>1</v>
      </c>
      <c r="O58" s="82"/>
      <c r="P58" s="252"/>
    </row>
    <row r="59" spans="1:16" ht="36.950000000000003" customHeight="1" x14ac:dyDescent="0.25">
      <c r="A59" s="39"/>
      <c r="B59" s="6"/>
      <c r="C59" s="23"/>
      <c r="E59" s="13"/>
      <c r="F59" s="118" t="s">
        <v>2</v>
      </c>
      <c r="G59" s="82"/>
      <c r="H59" s="2"/>
      <c r="I59" s="13"/>
      <c r="J59" s="118" t="s">
        <v>2</v>
      </c>
      <c r="K59" s="82"/>
      <c r="M59" s="13"/>
      <c r="N59" s="118" t="s">
        <v>2</v>
      </c>
      <c r="O59" s="82"/>
      <c r="P59" s="252"/>
    </row>
    <row r="60" spans="1:16" ht="36.950000000000003" customHeight="1" x14ac:dyDescent="0.35">
      <c r="A60" s="39"/>
      <c r="B60" s="6"/>
      <c r="C60" s="21" t="s">
        <v>6</v>
      </c>
      <c r="E60" s="13"/>
      <c r="F60" s="118" t="s">
        <v>3</v>
      </c>
      <c r="G60" s="82"/>
      <c r="H60" s="2"/>
      <c r="I60" s="13"/>
      <c r="J60" s="118" t="s">
        <v>3</v>
      </c>
      <c r="K60" s="82"/>
      <c r="M60" s="13"/>
      <c r="N60" s="118" t="s">
        <v>3</v>
      </c>
      <c r="O60" s="82"/>
      <c r="P60" s="252"/>
    </row>
    <row r="61" spans="1:16" ht="36.950000000000003" customHeight="1" thickBot="1" x14ac:dyDescent="0.3">
      <c r="A61" s="39"/>
      <c r="B61" s="7"/>
      <c r="C61" s="22">
        <v>19</v>
      </c>
      <c r="E61" s="14"/>
      <c r="F61" s="117" t="s">
        <v>4</v>
      </c>
      <c r="G61" s="83"/>
      <c r="H61" s="2"/>
      <c r="I61" s="14"/>
      <c r="J61" s="117" t="s">
        <v>4</v>
      </c>
      <c r="K61" s="83"/>
      <c r="M61" s="14"/>
      <c r="N61" s="117" t="s">
        <v>4</v>
      </c>
      <c r="O61" s="83"/>
      <c r="P61" s="252"/>
    </row>
    <row r="62" spans="1:16" ht="15" customHeight="1" thickBot="1" x14ac:dyDescent="0.3">
      <c r="A62" s="39"/>
      <c r="B62" s="227" t="s">
        <v>138</v>
      </c>
      <c r="C62" s="25"/>
      <c r="E62" s="24" t="s">
        <v>13</v>
      </c>
      <c r="F62" s="14"/>
      <c r="G62" s="26">
        <v>0.4</v>
      </c>
      <c r="H62" s="2"/>
      <c r="I62" s="24" t="s">
        <v>13</v>
      </c>
      <c r="J62" s="14"/>
      <c r="K62" s="26">
        <v>0.4</v>
      </c>
      <c r="M62" s="24" t="s">
        <v>13</v>
      </c>
      <c r="N62" s="43"/>
      <c r="O62" s="44">
        <v>0.6</v>
      </c>
      <c r="P62" s="252"/>
    </row>
    <row r="63" spans="1:16" ht="15" customHeight="1" thickBot="1" x14ac:dyDescent="0.3">
      <c r="A63" s="39"/>
      <c r="B63" s="228"/>
      <c r="C63" s="18"/>
      <c r="E63" s="24" t="s">
        <v>7</v>
      </c>
      <c r="F63" s="210">
        <f>(C61/1.22)*(1-G62)</f>
        <v>9.3442622950819665</v>
      </c>
      <c r="G63" s="211"/>
      <c r="H63" s="2"/>
      <c r="I63" s="24" t="s">
        <v>7</v>
      </c>
      <c r="J63" s="210">
        <f>(C61/1.22)*(1-K62)</f>
        <v>9.3442622950819665</v>
      </c>
      <c r="K63" s="211"/>
      <c r="M63" s="24" t="s">
        <v>7</v>
      </c>
      <c r="N63" s="210">
        <f>(C61/1.22)*(1-O62)</f>
        <v>6.2295081967213122</v>
      </c>
      <c r="O63" s="211"/>
      <c r="P63" s="252"/>
    </row>
    <row r="64" spans="1:16" ht="15.75" thickBot="1" x14ac:dyDescent="0.3">
      <c r="A64" s="37"/>
      <c r="C64" s="9"/>
      <c r="E64" s="8"/>
      <c r="F64" s="206" t="s">
        <v>8</v>
      </c>
      <c r="G64" s="212">
        <f>SUM(G57:G61)</f>
        <v>0</v>
      </c>
      <c r="I64" s="8"/>
      <c r="J64" s="214" t="s">
        <v>8</v>
      </c>
      <c r="K64" s="215">
        <f>SUM(K57:K61)</f>
        <v>0</v>
      </c>
      <c r="M64" s="216" t="str">
        <f>IF(O64&gt;=9,"ordine valido","attenzione:                                                          ordine minimo 10 pz")</f>
        <v>attenzione:                                                          ordine minimo 10 pz</v>
      </c>
      <c r="N64" s="217" t="s">
        <v>8</v>
      </c>
      <c r="O64" s="219">
        <f>SUM(O57:O61)</f>
        <v>0</v>
      </c>
      <c r="P64" s="252"/>
    </row>
    <row r="65" spans="1:16" ht="15.75" thickBot="1" x14ac:dyDescent="0.3">
      <c r="A65" s="37"/>
      <c r="B65" s="193" t="s">
        <v>157</v>
      </c>
      <c r="C65" s="194" t="str">
        <f>+C58</f>
        <v>CANZONE DEL MAGGIO</v>
      </c>
      <c r="E65" s="3"/>
      <c r="F65" s="207"/>
      <c r="G65" s="213"/>
      <c r="I65" s="3"/>
      <c r="J65" s="207"/>
      <c r="K65" s="213"/>
      <c r="M65" s="216"/>
      <c r="N65" s="218"/>
      <c r="O65" s="220"/>
      <c r="P65" s="252"/>
    </row>
    <row r="66" spans="1:16" ht="15.75" thickBot="1" x14ac:dyDescent="0.3">
      <c r="A66" s="37"/>
      <c r="B66" s="156" t="s">
        <v>101</v>
      </c>
      <c r="C66" s="157" t="s">
        <v>156</v>
      </c>
      <c r="E66" s="8" t="s">
        <v>30</v>
      </c>
      <c r="F66" s="206" t="s">
        <v>9</v>
      </c>
      <c r="G66" s="204">
        <f>F63*G64</f>
        <v>0</v>
      </c>
      <c r="I66" s="8" t="s">
        <v>38</v>
      </c>
      <c r="J66" s="206" t="s">
        <v>9</v>
      </c>
      <c r="K66" s="204">
        <f>J63*K64</f>
        <v>0</v>
      </c>
      <c r="M66" s="8" t="s">
        <v>31</v>
      </c>
      <c r="N66" s="206" t="s">
        <v>9</v>
      </c>
      <c r="O66" s="204">
        <f>N63*O64</f>
        <v>0</v>
      </c>
      <c r="P66" s="252"/>
    </row>
    <row r="67" spans="1:16" ht="15.75" thickBot="1" x14ac:dyDescent="0.3">
      <c r="A67" s="37"/>
      <c r="B67" s="158">
        <f>+G64+K64+O64</f>
        <v>0</v>
      </c>
      <c r="C67" s="159">
        <f>+G66+K66+O66</f>
        <v>0</v>
      </c>
      <c r="E67" s="3" t="s">
        <v>29</v>
      </c>
      <c r="F67" s="207"/>
      <c r="G67" s="205"/>
      <c r="I67" s="3" t="s">
        <v>31</v>
      </c>
      <c r="J67" s="207"/>
      <c r="K67" s="205"/>
      <c r="M67" s="3" t="s">
        <v>30</v>
      </c>
      <c r="N67" s="207"/>
      <c r="O67" s="205"/>
      <c r="P67" s="252"/>
    </row>
    <row r="68" spans="1:16" ht="15.75" thickBot="1" x14ac:dyDescent="0.3">
      <c r="F68" s="11"/>
      <c r="G68" s="11"/>
      <c r="J68" s="11"/>
      <c r="K68" s="11"/>
      <c r="N68" s="10"/>
      <c r="O68" s="10"/>
      <c r="P68" s="252"/>
    </row>
    <row r="69" spans="1:16" ht="36.950000000000003" customHeight="1" x14ac:dyDescent="0.35">
      <c r="A69" s="225" t="s">
        <v>35</v>
      </c>
      <c r="B69" s="5"/>
      <c r="C69" s="19" t="s">
        <v>123</v>
      </c>
      <c r="E69" s="12"/>
      <c r="F69" s="42" t="s">
        <v>0</v>
      </c>
      <c r="G69" s="85"/>
      <c r="H69" s="2"/>
      <c r="I69" s="12"/>
      <c r="J69" s="42" t="s">
        <v>0</v>
      </c>
      <c r="K69" s="85"/>
      <c r="M69" s="12"/>
      <c r="N69" s="221" t="s">
        <v>14</v>
      </c>
      <c r="O69" s="222"/>
      <c r="P69" s="252"/>
    </row>
    <row r="70" spans="1:16" ht="36.950000000000003" customHeight="1" thickBot="1" x14ac:dyDescent="0.3">
      <c r="A70" s="226"/>
      <c r="B70" s="6"/>
      <c r="C70" s="20" t="s">
        <v>124</v>
      </c>
      <c r="E70" s="13"/>
      <c r="F70" s="16" t="s">
        <v>1</v>
      </c>
      <c r="G70" s="82"/>
      <c r="H70" s="2"/>
      <c r="I70" s="13"/>
      <c r="J70" s="118" t="s">
        <v>1</v>
      </c>
      <c r="K70" s="82"/>
      <c r="M70" s="13"/>
      <c r="N70" s="118" t="s">
        <v>1</v>
      </c>
      <c r="O70" s="82"/>
      <c r="P70" s="252"/>
    </row>
    <row r="71" spans="1:16" ht="36.950000000000003" customHeight="1" x14ac:dyDescent="0.25">
      <c r="A71" s="39"/>
      <c r="B71" s="6"/>
      <c r="C71" s="23"/>
      <c r="E71" s="13"/>
      <c r="F71" s="16" t="s">
        <v>2</v>
      </c>
      <c r="G71" s="82"/>
      <c r="H71" s="2"/>
      <c r="I71" s="13"/>
      <c r="J71" s="118" t="s">
        <v>2</v>
      </c>
      <c r="K71" s="82"/>
      <c r="M71" s="13"/>
      <c r="N71" s="118" t="s">
        <v>2</v>
      </c>
      <c r="O71" s="82"/>
      <c r="P71" s="252"/>
    </row>
    <row r="72" spans="1:16" ht="36.950000000000003" customHeight="1" x14ac:dyDescent="0.35">
      <c r="A72" s="39"/>
      <c r="B72" s="6"/>
      <c r="C72" s="21" t="s">
        <v>6</v>
      </c>
      <c r="E72" s="13"/>
      <c r="F72" s="16" t="s">
        <v>3</v>
      </c>
      <c r="G72" s="82"/>
      <c r="H72" s="2"/>
      <c r="I72" s="13"/>
      <c r="J72" s="118" t="s">
        <v>3</v>
      </c>
      <c r="K72" s="82"/>
      <c r="M72" s="13"/>
      <c r="N72" s="118" t="s">
        <v>3</v>
      </c>
      <c r="O72" s="82"/>
      <c r="P72" s="252"/>
    </row>
    <row r="73" spans="1:16" ht="36.950000000000003" customHeight="1" thickBot="1" x14ac:dyDescent="0.3">
      <c r="A73" s="39"/>
      <c r="B73" s="7"/>
      <c r="C73" s="22">
        <v>19</v>
      </c>
      <c r="E73" s="14"/>
      <c r="F73" s="17" t="s">
        <v>4</v>
      </c>
      <c r="G73" s="83"/>
      <c r="H73" s="2"/>
      <c r="I73" s="14"/>
      <c r="J73" s="117" t="s">
        <v>4</v>
      </c>
      <c r="K73" s="83"/>
      <c r="M73" s="14"/>
      <c r="N73" s="117" t="s">
        <v>4</v>
      </c>
      <c r="O73" s="83"/>
      <c r="P73" s="252"/>
    </row>
    <row r="74" spans="1:16" ht="15" customHeight="1" thickBot="1" x14ac:dyDescent="0.3">
      <c r="A74" s="39"/>
      <c r="B74" s="227" t="s">
        <v>122</v>
      </c>
      <c r="C74" s="25"/>
      <c r="E74" s="24" t="s">
        <v>13</v>
      </c>
      <c r="F74" s="14"/>
      <c r="G74" s="26">
        <v>0.4</v>
      </c>
      <c r="H74" s="2"/>
      <c r="I74" s="24" t="s">
        <v>13</v>
      </c>
      <c r="J74" s="14"/>
      <c r="K74" s="26">
        <v>0.4</v>
      </c>
      <c r="M74" s="24" t="s">
        <v>13</v>
      </c>
      <c r="N74" s="43"/>
      <c r="O74" s="44">
        <v>0.6</v>
      </c>
      <c r="P74" s="252"/>
    </row>
    <row r="75" spans="1:16" ht="15" customHeight="1" thickBot="1" x14ac:dyDescent="0.3">
      <c r="A75" s="39"/>
      <c r="B75" s="228"/>
      <c r="C75" s="18"/>
      <c r="E75" s="24" t="s">
        <v>7</v>
      </c>
      <c r="F75" s="210">
        <f>(C73/1.22)*(1-G74)</f>
        <v>9.3442622950819665</v>
      </c>
      <c r="G75" s="211"/>
      <c r="H75" s="2"/>
      <c r="I75" s="24" t="s">
        <v>7</v>
      </c>
      <c r="J75" s="210">
        <f>(C73/1.22)*(1-K74)</f>
        <v>9.3442622950819665</v>
      </c>
      <c r="K75" s="211"/>
      <c r="M75" s="24" t="s">
        <v>7</v>
      </c>
      <c r="N75" s="210">
        <f>(C73/1.22)*(1-O74)</f>
        <v>6.2295081967213122</v>
      </c>
      <c r="O75" s="211"/>
      <c r="P75" s="252"/>
    </row>
    <row r="76" spans="1:16" ht="15.75" thickBot="1" x14ac:dyDescent="0.3">
      <c r="A76" s="37"/>
      <c r="C76" s="9"/>
      <c r="E76" s="8"/>
      <c r="F76" s="206" t="s">
        <v>8</v>
      </c>
      <c r="G76" s="212">
        <f>SUM(G69:G73)</f>
        <v>0</v>
      </c>
      <c r="I76" s="8"/>
      <c r="J76" s="214" t="s">
        <v>8</v>
      </c>
      <c r="K76" s="215">
        <f>SUM(K69:K73)</f>
        <v>0</v>
      </c>
      <c r="M76" s="216" t="str">
        <f>IF(O76&gt;=9,"ordine valido","attenzione:                                                          ordine minimo 10 pz")</f>
        <v>attenzione:                                                          ordine minimo 10 pz</v>
      </c>
      <c r="N76" s="217" t="s">
        <v>8</v>
      </c>
      <c r="O76" s="219">
        <f>SUM(O69:O73)</f>
        <v>0</v>
      </c>
      <c r="P76" s="252"/>
    </row>
    <row r="77" spans="1:16" ht="15.75" thickBot="1" x14ac:dyDescent="0.3">
      <c r="A77" s="37"/>
      <c r="B77" s="193" t="s">
        <v>157</v>
      </c>
      <c r="C77" s="194" t="str">
        <f>+C70</f>
        <v>FIUME SAND CREEK</v>
      </c>
      <c r="E77" s="3"/>
      <c r="F77" s="207"/>
      <c r="G77" s="213"/>
      <c r="I77" s="3"/>
      <c r="J77" s="207"/>
      <c r="K77" s="213"/>
      <c r="M77" s="216"/>
      <c r="N77" s="218"/>
      <c r="O77" s="220"/>
      <c r="P77" s="252"/>
    </row>
    <row r="78" spans="1:16" ht="15.75" thickBot="1" x14ac:dyDescent="0.3">
      <c r="A78" s="37"/>
      <c r="B78" s="156" t="s">
        <v>101</v>
      </c>
      <c r="C78" s="157" t="s">
        <v>156</v>
      </c>
      <c r="E78" s="8" t="s">
        <v>29</v>
      </c>
      <c r="F78" s="206" t="s">
        <v>9</v>
      </c>
      <c r="G78" s="204">
        <f>F75*G76</f>
        <v>0</v>
      </c>
      <c r="I78" s="8" t="s">
        <v>30</v>
      </c>
      <c r="J78" s="206" t="s">
        <v>9</v>
      </c>
      <c r="K78" s="204">
        <f>J75*K76</f>
        <v>0</v>
      </c>
      <c r="M78" s="8" t="s">
        <v>37</v>
      </c>
      <c r="N78" s="206" t="s">
        <v>9</v>
      </c>
      <c r="O78" s="204">
        <f>N75*O76</f>
        <v>0</v>
      </c>
      <c r="P78" s="252"/>
    </row>
    <row r="79" spans="1:16" ht="15.75" thickBot="1" x14ac:dyDescent="0.3">
      <c r="A79" s="37"/>
      <c r="B79" s="158">
        <f>+G76+K76+O76</f>
        <v>0</v>
      </c>
      <c r="C79" s="159">
        <f>+G78+K78+O78</f>
        <v>0</v>
      </c>
      <c r="E79" s="3" t="s">
        <v>30</v>
      </c>
      <c r="F79" s="207"/>
      <c r="G79" s="205"/>
      <c r="I79" s="3" t="s">
        <v>29</v>
      </c>
      <c r="J79" s="207"/>
      <c r="K79" s="205"/>
      <c r="M79" s="3" t="s">
        <v>30</v>
      </c>
      <c r="N79" s="207"/>
      <c r="O79" s="205"/>
      <c r="P79" s="252"/>
    </row>
    <row r="80" spans="1:16" ht="15.75" thickBot="1" x14ac:dyDescent="0.3">
      <c r="F80" s="11"/>
      <c r="G80" s="11"/>
      <c r="I80" s="10"/>
      <c r="J80" s="10"/>
      <c r="K80" s="10"/>
      <c r="L80" s="10"/>
      <c r="M80" s="10"/>
      <c r="N80" s="10"/>
      <c r="O80" s="10"/>
      <c r="P80" s="252"/>
    </row>
    <row r="81" spans="1:16" ht="36.950000000000003" customHeight="1" x14ac:dyDescent="0.35">
      <c r="A81" s="225" t="s">
        <v>35</v>
      </c>
      <c r="B81" s="5"/>
      <c r="C81" s="19" t="s">
        <v>12</v>
      </c>
      <c r="E81" s="12"/>
      <c r="F81" s="42" t="s">
        <v>0</v>
      </c>
      <c r="G81" s="85"/>
      <c r="H81" s="2"/>
      <c r="I81" s="12"/>
      <c r="J81" s="42" t="s">
        <v>0</v>
      </c>
      <c r="K81" s="85"/>
      <c r="M81" s="12"/>
      <c r="N81" s="221" t="s">
        <v>14</v>
      </c>
      <c r="O81" s="222"/>
      <c r="P81" s="252"/>
    </row>
    <row r="82" spans="1:16" ht="36.950000000000003" customHeight="1" thickBot="1" x14ac:dyDescent="0.3">
      <c r="A82" s="226"/>
      <c r="B82" s="6"/>
      <c r="C82" s="20" t="s">
        <v>10</v>
      </c>
      <c r="E82" s="13"/>
      <c r="F82" s="138" t="s">
        <v>1</v>
      </c>
      <c r="G82" s="82"/>
      <c r="H82" s="2"/>
      <c r="I82" s="13"/>
      <c r="J82" s="138" t="s">
        <v>1</v>
      </c>
      <c r="K82" s="82"/>
      <c r="M82" s="13"/>
      <c r="N82" s="138" t="s">
        <v>1</v>
      </c>
      <c r="O82" s="82"/>
      <c r="P82" s="252"/>
    </row>
    <row r="83" spans="1:16" ht="36.950000000000003" customHeight="1" x14ac:dyDescent="0.25">
      <c r="A83" s="39"/>
      <c r="B83" s="6"/>
      <c r="C83" s="23"/>
      <c r="E83" s="13"/>
      <c r="F83" s="138" t="s">
        <v>2</v>
      </c>
      <c r="G83" s="82"/>
      <c r="H83" s="2"/>
      <c r="I83" s="13"/>
      <c r="J83" s="138" t="s">
        <v>2</v>
      </c>
      <c r="K83" s="82"/>
      <c r="M83" s="13"/>
      <c r="N83" s="138" t="s">
        <v>2</v>
      </c>
      <c r="O83" s="82"/>
      <c r="P83" s="252"/>
    </row>
    <row r="84" spans="1:16" ht="36.950000000000003" customHeight="1" x14ac:dyDescent="0.35">
      <c r="A84" s="39"/>
      <c r="B84" s="6"/>
      <c r="C84" s="21" t="s">
        <v>6</v>
      </c>
      <c r="E84" s="13"/>
      <c r="F84" s="138" t="s">
        <v>3</v>
      </c>
      <c r="G84" s="82"/>
      <c r="H84" s="2"/>
      <c r="I84" s="13"/>
      <c r="J84" s="138" t="s">
        <v>3</v>
      </c>
      <c r="K84" s="82"/>
      <c r="M84" s="13"/>
      <c r="N84" s="138" t="s">
        <v>3</v>
      </c>
      <c r="O84" s="82"/>
      <c r="P84" s="252"/>
    </row>
    <row r="85" spans="1:16" ht="36.950000000000003" customHeight="1" thickBot="1" x14ac:dyDescent="0.3">
      <c r="A85" s="39"/>
      <c r="B85" s="7"/>
      <c r="C85" s="22">
        <v>19</v>
      </c>
      <c r="E85" s="14"/>
      <c r="F85" s="137" t="s">
        <v>4</v>
      </c>
      <c r="G85" s="83"/>
      <c r="H85" s="2"/>
      <c r="I85" s="14"/>
      <c r="J85" s="137" t="s">
        <v>4</v>
      </c>
      <c r="K85" s="83"/>
      <c r="M85" s="14"/>
      <c r="N85" s="137" t="s">
        <v>4</v>
      </c>
      <c r="O85" s="83"/>
      <c r="P85" s="252"/>
    </row>
    <row r="86" spans="1:16" ht="15" customHeight="1" thickBot="1" x14ac:dyDescent="0.3">
      <c r="A86" s="39"/>
      <c r="B86" s="227" t="s">
        <v>45</v>
      </c>
      <c r="C86" s="25"/>
      <c r="E86" s="24" t="s">
        <v>13</v>
      </c>
      <c r="F86" s="14"/>
      <c r="G86" s="26">
        <v>0.4</v>
      </c>
      <c r="H86" s="2"/>
      <c r="I86" s="24" t="s">
        <v>13</v>
      </c>
      <c r="J86" s="14"/>
      <c r="K86" s="26">
        <v>0.4</v>
      </c>
      <c r="M86" s="24" t="s">
        <v>13</v>
      </c>
      <c r="N86" s="43"/>
      <c r="O86" s="44">
        <v>0.6</v>
      </c>
      <c r="P86" s="252"/>
    </row>
    <row r="87" spans="1:16" ht="15" customHeight="1" thickBot="1" x14ac:dyDescent="0.3">
      <c r="A87" s="39"/>
      <c r="B87" s="228"/>
      <c r="C87" s="18"/>
      <c r="E87" s="24" t="s">
        <v>7</v>
      </c>
      <c r="F87" s="210">
        <f>(C85/1.22)*(1-G86)</f>
        <v>9.3442622950819665</v>
      </c>
      <c r="G87" s="211"/>
      <c r="H87" s="2"/>
      <c r="I87" s="24" t="s">
        <v>7</v>
      </c>
      <c r="J87" s="210">
        <f>(C85/1.22)*(1-K86)</f>
        <v>9.3442622950819665</v>
      </c>
      <c r="K87" s="211"/>
      <c r="M87" s="24" t="s">
        <v>7</v>
      </c>
      <c r="N87" s="210">
        <f>(C85/1.22)*(1-O86)</f>
        <v>6.2295081967213122</v>
      </c>
      <c r="O87" s="211"/>
      <c r="P87" s="252"/>
    </row>
    <row r="88" spans="1:16" ht="15.75" thickBot="1" x14ac:dyDescent="0.3">
      <c r="A88" s="37"/>
      <c r="C88" s="9"/>
      <c r="E88" s="8"/>
      <c r="F88" s="206" t="s">
        <v>8</v>
      </c>
      <c r="G88" s="212">
        <f>SUM(G81:G85)</f>
        <v>0</v>
      </c>
      <c r="I88" s="8"/>
      <c r="J88" s="214" t="s">
        <v>8</v>
      </c>
      <c r="K88" s="215">
        <f>SUM(K81:K85)</f>
        <v>0</v>
      </c>
      <c r="M88" s="216" t="str">
        <f>IF(O88&gt;=9,"ordine valido","attenzione:                                                          ordine minimo 10 pz")</f>
        <v>attenzione:                                                          ordine minimo 10 pz</v>
      </c>
      <c r="N88" s="217" t="s">
        <v>8</v>
      </c>
      <c r="O88" s="219">
        <f>SUM(O81:O85)</f>
        <v>0</v>
      </c>
      <c r="P88" s="252"/>
    </row>
    <row r="89" spans="1:16" ht="15.75" thickBot="1" x14ac:dyDescent="0.3">
      <c r="A89" s="37"/>
      <c r="B89" s="193" t="s">
        <v>157</v>
      </c>
      <c r="C89" s="194" t="str">
        <f>+C82</f>
        <v>SMISURATA PREGHIERA</v>
      </c>
      <c r="E89" s="3"/>
      <c r="F89" s="207"/>
      <c r="G89" s="213"/>
      <c r="I89" s="3"/>
      <c r="J89" s="207"/>
      <c r="K89" s="213"/>
      <c r="M89" s="216"/>
      <c r="N89" s="218"/>
      <c r="O89" s="220"/>
      <c r="P89" s="252"/>
    </row>
    <row r="90" spans="1:16" ht="15.75" thickBot="1" x14ac:dyDescent="0.3">
      <c r="A90" s="37"/>
      <c r="B90" s="156" t="s">
        <v>101</v>
      </c>
      <c r="C90" s="157" t="s">
        <v>156</v>
      </c>
      <c r="E90" s="8" t="s">
        <v>30</v>
      </c>
      <c r="F90" s="206" t="s">
        <v>9</v>
      </c>
      <c r="G90" s="204">
        <f>F87*G88</f>
        <v>0</v>
      </c>
      <c r="I90" s="8" t="s">
        <v>36</v>
      </c>
      <c r="J90" s="206" t="s">
        <v>9</v>
      </c>
      <c r="K90" s="204">
        <f>J87*K88</f>
        <v>0</v>
      </c>
      <c r="M90" s="8" t="s">
        <v>31</v>
      </c>
      <c r="N90" s="206" t="s">
        <v>9</v>
      </c>
      <c r="O90" s="204">
        <f>N87*O88</f>
        <v>0</v>
      </c>
      <c r="P90" s="252"/>
    </row>
    <row r="91" spans="1:16" ht="15.75" thickBot="1" x14ac:dyDescent="0.3">
      <c r="A91" s="37"/>
      <c r="B91" s="158">
        <f>+G88+K88+O88</f>
        <v>0</v>
      </c>
      <c r="C91" s="159">
        <f>+G90+K90+O90</f>
        <v>0</v>
      </c>
      <c r="E91" s="3" t="s">
        <v>29</v>
      </c>
      <c r="F91" s="207"/>
      <c r="G91" s="205"/>
      <c r="I91" s="3" t="s">
        <v>29</v>
      </c>
      <c r="J91" s="207"/>
      <c r="K91" s="205"/>
      <c r="M91" s="3" t="s">
        <v>30</v>
      </c>
      <c r="N91" s="207"/>
      <c r="O91" s="205"/>
      <c r="P91" s="252"/>
    </row>
    <row r="92" spans="1:16" ht="15.75" thickBot="1" x14ac:dyDescent="0.3">
      <c r="F92" s="11"/>
      <c r="G92" s="11"/>
      <c r="J92" s="11"/>
      <c r="K92" s="11"/>
      <c r="N92" s="10"/>
      <c r="O92" s="10"/>
      <c r="P92" s="252"/>
    </row>
    <row r="93" spans="1:16" ht="36.950000000000003" customHeight="1" x14ac:dyDescent="0.35">
      <c r="A93" s="225" t="s">
        <v>35</v>
      </c>
      <c r="B93" s="5"/>
      <c r="C93" s="19" t="s">
        <v>12</v>
      </c>
      <c r="E93" s="12"/>
      <c r="F93" s="42" t="s">
        <v>0</v>
      </c>
      <c r="G93" s="85"/>
      <c r="H93" s="2"/>
      <c r="I93" s="12"/>
      <c r="J93" s="42" t="s">
        <v>0</v>
      </c>
      <c r="K93" s="85"/>
      <c r="M93" s="12"/>
      <c r="N93" s="221" t="s">
        <v>14</v>
      </c>
      <c r="O93" s="222"/>
      <c r="P93" s="252"/>
    </row>
    <row r="94" spans="1:16" ht="36.950000000000003" customHeight="1" thickBot="1" x14ac:dyDescent="0.3">
      <c r="A94" s="226"/>
      <c r="B94" s="6"/>
      <c r="C94" s="20" t="s">
        <v>46</v>
      </c>
      <c r="E94" s="13"/>
      <c r="F94" s="118" t="s">
        <v>1</v>
      </c>
      <c r="G94" s="82"/>
      <c r="H94" s="2"/>
      <c r="I94" s="13"/>
      <c r="J94" s="118" t="s">
        <v>1</v>
      </c>
      <c r="K94" s="82"/>
      <c r="M94" s="13"/>
      <c r="N94" s="118" t="s">
        <v>1</v>
      </c>
      <c r="O94" s="82"/>
      <c r="P94" s="252"/>
    </row>
    <row r="95" spans="1:16" ht="36.950000000000003" customHeight="1" x14ac:dyDescent="0.25">
      <c r="A95" s="39"/>
      <c r="B95" s="6"/>
      <c r="C95" s="23"/>
      <c r="E95" s="13"/>
      <c r="F95" s="118" t="s">
        <v>2</v>
      </c>
      <c r="G95" s="82"/>
      <c r="H95" s="2"/>
      <c r="I95" s="13"/>
      <c r="J95" s="118" t="s">
        <v>2</v>
      </c>
      <c r="K95" s="82"/>
      <c r="M95" s="13"/>
      <c r="N95" s="118" t="s">
        <v>2</v>
      </c>
      <c r="O95" s="82"/>
      <c r="P95" s="252"/>
    </row>
    <row r="96" spans="1:16" ht="36.950000000000003" customHeight="1" x14ac:dyDescent="0.35">
      <c r="A96" s="39"/>
      <c r="B96" s="6"/>
      <c r="C96" s="21" t="s">
        <v>6</v>
      </c>
      <c r="E96" s="13"/>
      <c r="F96" s="118" t="s">
        <v>3</v>
      </c>
      <c r="G96" s="82"/>
      <c r="H96" s="2"/>
      <c r="I96" s="13"/>
      <c r="J96" s="118" t="s">
        <v>3</v>
      </c>
      <c r="K96" s="82"/>
      <c r="M96" s="13"/>
      <c r="N96" s="118" t="s">
        <v>3</v>
      </c>
      <c r="O96" s="82"/>
      <c r="P96" s="252"/>
    </row>
    <row r="97" spans="1:16" ht="36.950000000000003" customHeight="1" thickBot="1" x14ac:dyDescent="0.3">
      <c r="A97" s="39"/>
      <c r="B97" s="7"/>
      <c r="C97" s="22">
        <v>19</v>
      </c>
      <c r="E97" s="14"/>
      <c r="F97" s="117" t="s">
        <v>4</v>
      </c>
      <c r="G97" s="83"/>
      <c r="H97" s="2"/>
      <c r="I97" s="14"/>
      <c r="J97" s="117" t="s">
        <v>4</v>
      </c>
      <c r="K97" s="83"/>
      <c r="M97" s="14"/>
      <c r="N97" s="117" t="s">
        <v>4</v>
      </c>
      <c r="O97" s="83"/>
      <c r="P97" s="252"/>
    </row>
    <row r="98" spans="1:16" ht="15" customHeight="1" thickBot="1" x14ac:dyDescent="0.3">
      <c r="A98" s="39"/>
      <c r="B98" s="227" t="s">
        <v>138</v>
      </c>
      <c r="C98" s="25"/>
      <c r="E98" s="24" t="s">
        <v>13</v>
      </c>
      <c r="F98" s="14"/>
      <c r="G98" s="26">
        <v>0.4</v>
      </c>
      <c r="H98" s="2"/>
      <c r="I98" s="24" t="s">
        <v>13</v>
      </c>
      <c r="J98" s="14"/>
      <c r="K98" s="26">
        <v>0.4</v>
      </c>
      <c r="M98" s="24" t="s">
        <v>13</v>
      </c>
      <c r="N98" s="43"/>
      <c r="O98" s="44">
        <v>0.6</v>
      </c>
      <c r="P98" s="252"/>
    </row>
    <row r="99" spans="1:16" ht="15" customHeight="1" thickBot="1" x14ac:dyDescent="0.3">
      <c r="A99" s="39"/>
      <c r="B99" s="228"/>
      <c r="C99" s="18"/>
      <c r="E99" s="24" t="s">
        <v>7</v>
      </c>
      <c r="F99" s="210">
        <f>(C97/1.22)*(1-G98)</f>
        <v>9.3442622950819665</v>
      </c>
      <c r="G99" s="211"/>
      <c r="H99" s="2"/>
      <c r="I99" s="24" t="s">
        <v>7</v>
      </c>
      <c r="J99" s="210">
        <f>(C97/1.22)*(1-K98)</f>
        <v>9.3442622950819665</v>
      </c>
      <c r="K99" s="211"/>
      <c r="M99" s="24" t="s">
        <v>7</v>
      </c>
      <c r="N99" s="210">
        <f>(C97/1.22)*(1-O98)</f>
        <v>6.2295081967213122</v>
      </c>
      <c r="O99" s="211"/>
      <c r="P99" s="252"/>
    </row>
    <row r="100" spans="1:16" ht="15.75" thickBot="1" x14ac:dyDescent="0.3">
      <c r="A100" s="37"/>
      <c r="C100" s="9"/>
      <c r="E100" s="8"/>
      <c r="F100" s="206" t="s">
        <v>8</v>
      </c>
      <c r="G100" s="212">
        <f>SUM(G93:G97)</f>
        <v>0</v>
      </c>
      <c r="I100" s="8"/>
      <c r="J100" s="214" t="s">
        <v>8</v>
      </c>
      <c r="K100" s="215">
        <f>SUM(K93:K97)</f>
        <v>0</v>
      </c>
      <c r="M100" s="216" t="str">
        <f>IF(O100&gt;=9,"ordine valido","attenzione:                                                          ordine minimo 10 pz")</f>
        <v>attenzione:                                                          ordine minimo 10 pz</v>
      </c>
      <c r="N100" s="217" t="s">
        <v>8</v>
      </c>
      <c r="O100" s="219">
        <f>SUM(O93:O97)</f>
        <v>0</v>
      </c>
      <c r="P100" s="252"/>
    </row>
    <row r="101" spans="1:16" ht="15.75" thickBot="1" x14ac:dyDescent="0.3">
      <c r="A101" s="37"/>
      <c r="B101" s="193" t="s">
        <v>157</v>
      </c>
      <c r="C101" s="194" t="str">
        <f>+C94</f>
        <v>UN MATTO</v>
      </c>
      <c r="E101" s="3"/>
      <c r="F101" s="207"/>
      <c r="G101" s="213"/>
      <c r="I101" s="3"/>
      <c r="J101" s="207"/>
      <c r="K101" s="213"/>
      <c r="M101" s="216"/>
      <c r="N101" s="218"/>
      <c r="O101" s="220"/>
      <c r="P101" s="252"/>
    </row>
    <row r="102" spans="1:16" ht="15.75" thickBot="1" x14ac:dyDescent="0.3">
      <c r="A102" s="37"/>
      <c r="B102" s="156" t="s">
        <v>101</v>
      </c>
      <c r="C102" s="157" t="s">
        <v>156</v>
      </c>
      <c r="E102" s="8" t="s">
        <v>38</v>
      </c>
      <c r="F102" s="206" t="s">
        <v>9</v>
      </c>
      <c r="G102" s="204">
        <f>F99*G100</f>
        <v>0</v>
      </c>
      <c r="I102" s="8" t="s">
        <v>36</v>
      </c>
      <c r="J102" s="206" t="s">
        <v>9</v>
      </c>
      <c r="K102" s="204">
        <f>J99*K100</f>
        <v>0</v>
      </c>
      <c r="M102" s="8" t="s">
        <v>37</v>
      </c>
      <c r="N102" s="206" t="s">
        <v>9</v>
      </c>
      <c r="O102" s="204">
        <f>N99*O100</f>
        <v>0</v>
      </c>
      <c r="P102" s="252"/>
    </row>
    <row r="103" spans="1:16" ht="15.75" thickBot="1" x14ac:dyDescent="0.3">
      <c r="A103" s="37"/>
      <c r="B103" s="158">
        <f>+G100+K100+O100</f>
        <v>0</v>
      </c>
      <c r="C103" s="159">
        <f>+G102+K102+O102</f>
        <v>0</v>
      </c>
      <c r="E103" s="3" t="s">
        <v>31</v>
      </c>
      <c r="F103" s="207"/>
      <c r="G103" s="205"/>
      <c r="I103" s="3" t="s">
        <v>29</v>
      </c>
      <c r="J103" s="207"/>
      <c r="K103" s="205"/>
      <c r="M103" s="3" t="s">
        <v>30</v>
      </c>
      <c r="N103" s="207"/>
      <c r="O103" s="205"/>
      <c r="P103" s="252"/>
    </row>
    <row r="104" spans="1:16" ht="15.75" thickBot="1" x14ac:dyDescent="0.3">
      <c r="F104" s="11"/>
      <c r="G104" s="11"/>
      <c r="J104" s="11"/>
      <c r="K104" s="11"/>
      <c r="N104" s="10"/>
      <c r="O104" s="10"/>
      <c r="P104" s="252"/>
    </row>
    <row r="105" spans="1:16" ht="36.950000000000003" customHeight="1" x14ac:dyDescent="0.35">
      <c r="A105" s="225" t="s">
        <v>35</v>
      </c>
      <c r="B105" s="5"/>
      <c r="C105" s="19" t="s">
        <v>123</v>
      </c>
      <c r="E105" s="12"/>
      <c r="F105" s="42" t="s">
        <v>0</v>
      </c>
      <c r="G105" s="85"/>
      <c r="H105" s="2"/>
      <c r="I105" s="12"/>
      <c r="J105" s="42" t="s">
        <v>0</v>
      </c>
      <c r="K105" s="85"/>
      <c r="M105" s="12"/>
      <c r="N105" s="221"/>
      <c r="O105" s="222"/>
      <c r="P105" s="252"/>
    </row>
    <row r="106" spans="1:16" ht="36.950000000000003" customHeight="1" thickBot="1" x14ac:dyDescent="0.3">
      <c r="A106" s="226"/>
      <c r="B106" s="6"/>
      <c r="C106" s="120" t="s">
        <v>126</v>
      </c>
      <c r="E106" s="13"/>
      <c r="F106" s="138" t="s">
        <v>1</v>
      </c>
      <c r="G106" s="82"/>
      <c r="H106" s="2"/>
      <c r="I106" s="13"/>
      <c r="J106" s="138" t="s">
        <v>1</v>
      </c>
      <c r="K106" s="82"/>
      <c r="M106" s="13"/>
      <c r="N106" s="138" t="s">
        <v>1</v>
      </c>
      <c r="O106" s="82"/>
      <c r="P106" s="252"/>
    </row>
    <row r="107" spans="1:16" ht="36.950000000000003" customHeight="1" x14ac:dyDescent="0.25">
      <c r="A107" s="39"/>
      <c r="B107" s="6"/>
      <c r="C107" s="23"/>
      <c r="E107" s="13"/>
      <c r="F107" s="138" t="s">
        <v>2</v>
      </c>
      <c r="G107" s="82"/>
      <c r="H107" s="2"/>
      <c r="I107" s="13"/>
      <c r="J107" s="138" t="s">
        <v>2</v>
      </c>
      <c r="K107" s="82"/>
      <c r="M107" s="13"/>
      <c r="N107" s="138" t="s">
        <v>2</v>
      </c>
      <c r="O107" s="82"/>
      <c r="P107" s="252"/>
    </row>
    <row r="108" spans="1:16" ht="36.950000000000003" customHeight="1" x14ac:dyDescent="0.35">
      <c r="A108" s="39"/>
      <c r="B108" s="6"/>
      <c r="C108" s="21" t="s">
        <v>6</v>
      </c>
      <c r="E108" s="13"/>
      <c r="F108" s="138" t="s">
        <v>3</v>
      </c>
      <c r="G108" s="82"/>
      <c r="H108" s="2"/>
      <c r="I108" s="13"/>
      <c r="J108" s="138" t="s">
        <v>3</v>
      </c>
      <c r="K108" s="82"/>
      <c r="M108" s="13"/>
      <c r="N108" s="138" t="s">
        <v>3</v>
      </c>
      <c r="O108" s="82"/>
      <c r="P108" s="252"/>
    </row>
    <row r="109" spans="1:16" ht="36.950000000000003" customHeight="1" thickBot="1" x14ac:dyDescent="0.3">
      <c r="A109" s="39"/>
      <c r="B109" s="7"/>
      <c r="C109" s="22">
        <v>19</v>
      </c>
      <c r="E109" s="14"/>
      <c r="F109" s="137" t="s">
        <v>4</v>
      </c>
      <c r="G109" s="83"/>
      <c r="H109" s="2"/>
      <c r="I109" s="14"/>
      <c r="J109" s="137" t="s">
        <v>4</v>
      </c>
      <c r="K109" s="83"/>
      <c r="M109" s="14"/>
      <c r="N109" s="137" t="s">
        <v>4</v>
      </c>
      <c r="O109" s="83"/>
      <c r="P109" s="252"/>
    </row>
    <row r="110" spans="1:16" ht="15" customHeight="1" thickBot="1" x14ac:dyDescent="0.3">
      <c r="A110" s="39"/>
      <c r="B110" s="227" t="s">
        <v>125</v>
      </c>
      <c r="C110" s="25"/>
      <c r="E110" s="24" t="s">
        <v>13</v>
      </c>
      <c r="F110" s="14"/>
      <c r="G110" s="26">
        <v>0.4</v>
      </c>
      <c r="H110" s="2"/>
      <c r="I110" s="24" t="s">
        <v>13</v>
      </c>
      <c r="J110" s="14"/>
      <c r="K110" s="26">
        <v>0.4</v>
      </c>
      <c r="M110" s="24" t="s">
        <v>13</v>
      </c>
      <c r="N110" s="143"/>
      <c r="O110" s="26">
        <v>0.4</v>
      </c>
      <c r="P110" s="252"/>
    </row>
    <row r="111" spans="1:16" ht="15" customHeight="1" thickBot="1" x14ac:dyDescent="0.3">
      <c r="A111" s="39"/>
      <c r="B111" s="228"/>
      <c r="C111" s="18"/>
      <c r="E111" s="24" t="s">
        <v>7</v>
      </c>
      <c r="F111" s="210">
        <f>(C109/1.22)*(1-G110)</f>
        <v>9.3442622950819665</v>
      </c>
      <c r="G111" s="211"/>
      <c r="H111" s="2"/>
      <c r="I111" s="24" t="s">
        <v>7</v>
      </c>
      <c r="J111" s="210">
        <f>(C109/1.22)*(1-K110)</f>
        <v>9.3442622950819665</v>
      </c>
      <c r="K111" s="211"/>
      <c r="M111" s="24" t="s">
        <v>7</v>
      </c>
      <c r="N111" s="210">
        <f>(C109/1.22)*(1-O110)</f>
        <v>9.3442622950819665</v>
      </c>
      <c r="O111" s="211"/>
      <c r="P111" s="252"/>
    </row>
    <row r="112" spans="1:16" ht="15.75" thickBot="1" x14ac:dyDescent="0.3">
      <c r="A112" s="37"/>
      <c r="C112" s="9"/>
      <c r="E112" s="8"/>
      <c r="F112" s="206" t="s">
        <v>8</v>
      </c>
      <c r="G112" s="212">
        <f>SUM(G105:G109)</f>
        <v>0</v>
      </c>
      <c r="I112" s="8"/>
      <c r="J112" s="214" t="s">
        <v>8</v>
      </c>
      <c r="K112" s="215">
        <f>SUM(K105:K109)</f>
        <v>0</v>
      </c>
      <c r="M112" s="216"/>
      <c r="N112" s="217" t="s">
        <v>8</v>
      </c>
      <c r="O112" s="215">
        <f>SUM(O105:O109)</f>
        <v>0</v>
      </c>
      <c r="P112" s="252"/>
    </row>
    <row r="113" spans="1:16" ht="15.75" thickBot="1" x14ac:dyDescent="0.3">
      <c r="A113" s="37"/>
      <c r="B113" s="193" t="s">
        <v>157</v>
      </c>
      <c r="C113" s="194" t="str">
        <f>+C106</f>
        <v>VERRANNO A CHIEDERTI DEL NOSTRO AMORE</v>
      </c>
      <c r="E113" s="3"/>
      <c r="F113" s="207"/>
      <c r="G113" s="213"/>
      <c r="I113" s="3"/>
      <c r="J113" s="207"/>
      <c r="K113" s="213"/>
      <c r="M113" s="216"/>
      <c r="N113" s="218"/>
      <c r="O113" s="213"/>
      <c r="P113" s="252"/>
    </row>
    <row r="114" spans="1:16" ht="15.75" thickBot="1" x14ac:dyDescent="0.3">
      <c r="A114" s="37"/>
      <c r="B114" s="156" t="s">
        <v>101</v>
      </c>
      <c r="C114" s="157" t="s">
        <v>156</v>
      </c>
      <c r="E114" s="8" t="s">
        <v>29</v>
      </c>
      <c r="F114" s="206" t="s">
        <v>9</v>
      </c>
      <c r="G114" s="204">
        <f>F111*G112</f>
        <v>0</v>
      </c>
      <c r="I114" s="8" t="s">
        <v>38</v>
      </c>
      <c r="J114" s="206" t="s">
        <v>9</v>
      </c>
      <c r="K114" s="204">
        <f>J111*K112</f>
        <v>0</v>
      </c>
      <c r="M114" s="8" t="s">
        <v>30</v>
      </c>
      <c r="N114" s="206" t="s">
        <v>9</v>
      </c>
      <c r="O114" s="204">
        <f>N111*O112</f>
        <v>0</v>
      </c>
      <c r="P114" s="252"/>
    </row>
    <row r="115" spans="1:16" ht="15.75" thickBot="1" x14ac:dyDescent="0.3">
      <c r="A115" s="37"/>
      <c r="B115" s="158">
        <f>+G112+K112+O112</f>
        <v>0</v>
      </c>
      <c r="C115" s="159">
        <f>+G114+K114+O114</f>
        <v>0</v>
      </c>
      <c r="E115" s="3" t="s">
        <v>30</v>
      </c>
      <c r="F115" s="207"/>
      <c r="G115" s="205"/>
      <c r="I115" s="3" t="s">
        <v>31</v>
      </c>
      <c r="J115" s="207"/>
      <c r="K115" s="205"/>
      <c r="M115" s="3" t="s">
        <v>29</v>
      </c>
      <c r="N115" s="207"/>
      <c r="O115" s="205"/>
      <c r="P115" s="252"/>
    </row>
    <row r="116" spans="1:16" ht="15.75" thickBot="1" x14ac:dyDescent="0.3">
      <c r="F116" s="11"/>
      <c r="G116" s="11"/>
      <c r="J116" s="11"/>
      <c r="K116" s="11"/>
      <c r="N116" s="10"/>
      <c r="O116" s="10"/>
      <c r="P116" s="252"/>
    </row>
    <row r="117" spans="1:16" ht="36.950000000000003" customHeight="1" x14ac:dyDescent="0.35">
      <c r="A117" s="225" t="s">
        <v>35</v>
      </c>
      <c r="B117" s="5"/>
      <c r="C117" s="19" t="s">
        <v>12</v>
      </c>
      <c r="E117" s="12"/>
      <c r="F117" s="42" t="s">
        <v>0</v>
      </c>
      <c r="G117" s="85"/>
      <c r="H117" s="2"/>
      <c r="I117" s="12"/>
      <c r="J117" s="42" t="s">
        <v>0</v>
      </c>
      <c r="K117" s="85"/>
      <c r="M117" s="12"/>
      <c r="N117" s="221"/>
      <c r="O117" s="222"/>
      <c r="P117" s="252"/>
    </row>
    <row r="118" spans="1:16" ht="36.950000000000003" customHeight="1" thickBot="1" x14ac:dyDescent="0.3">
      <c r="A118" s="226"/>
      <c r="B118" s="6"/>
      <c r="C118" s="20" t="s">
        <v>140</v>
      </c>
      <c r="E118" s="13"/>
      <c r="F118" s="138" t="s">
        <v>1</v>
      </c>
      <c r="G118" s="82"/>
      <c r="H118" s="2"/>
      <c r="I118" s="13"/>
      <c r="J118" s="138" t="s">
        <v>1</v>
      </c>
      <c r="K118" s="82"/>
      <c r="M118" s="13"/>
      <c r="N118" s="138" t="s">
        <v>1</v>
      </c>
      <c r="O118" s="82"/>
      <c r="P118" s="252"/>
    </row>
    <row r="119" spans="1:16" ht="36.950000000000003" customHeight="1" x14ac:dyDescent="0.25">
      <c r="A119" s="39"/>
      <c r="B119" s="6"/>
      <c r="C119" s="23"/>
      <c r="E119" s="13"/>
      <c r="F119" s="138" t="s">
        <v>2</v>
      </c>
      <c r="G119" s="82"/>
      <c r="H119" s="2"/>
      <c r="I119" s="13"/>
      <c r="J119" s="138" t="s">
        <v>2</v>
      </c>
      <c r="K119" s="82"/>
      <c r="M119" s="13"/>
      <c r="N119" s="138" t="s">
        <v>2</v>
      </c>
      <c r="O119" s="82"/>
      <c r="P119" s="252"/>
    </row>
    <row r="120" spans="1:16" ht="36.950000000000003" customHeight="1" x14ac:dyDescent="0.35">
      <c r="A120" s="39"/>
      <c r="B120" s="6"/>
      <c r="C120" s="21" t="s">
        <v>6</v>
      </c>
      <c r="E120" s="13"/>
      <c r="F120" s="138" t="s">
        <v>3</v>
      </c>
      <c r="G120" s="82"/>
      <c r="H120" s="2"/>
      <c r="I120" s="13"/>
      <c r="J120" s="138" t="s">
        <v>3</v>
      </c>
      <c r="K120" s="82"/>
      <c r="M120" s="13"/>
      <c r="N120" s="138" t="s">
        <v>3</v>
      </c>
      <c r="O120" s="82"/>
      <c r="P120" s="252"/>
    </row>
    <row r="121" spans="1:16" ht="36.950000000000003" customHeight="1" thickBot="1" x14ac:dyDescent="0.3">
      <c r="A121" s="39"/>
      <c r="B121" s="7"/>
      <c r="C121" s="22">
        <v>19</v>
      </c>
      <c r="E121" s="14"/>
      <c r="F121" s="137" t="s">
        <v>4</v>
      </c>
      <c r="G121" s="83"/>
      <c r="H121" s="2"/>
      <c r="I121" s="14"/>
      <c r="J121" s="137" t="s">
        <v>4</v>
      </c>
      <c r="K121" s="83"/>
      <c r="M121" s="14"/>
      <c r="N121" s="137" t="s">
        <v>4</v>
      </c>
      <c r="O121" s="83"/>
      <c r="P121" s="252"/>
    </row>
    <row r="122" spans="1:16" ht="15" customHeight="1" thickBot="1" x14ac:dyDescent="0.3">
      <c r="A122" s="39"/>
      <c r="B122" s="227" t="s">
        <v>141</v>
      </c>
      <c r="C122" s="25"/>
      <c r="E122" s="24" t="s">
        <v>13</v>
      </c>
      <c r="F122" s="14"/>
      <c r="G122" s="26">
        <v>0.4</v>
      </c>
      <c r="H122" s="2"/>
      <c r="I122" s="24" t="s">
        <v>13</v>
      </c>
      <c r="J122" s="14"/>
      <c r="K122" s="26">
        <v>0.4</v>
      </c>
      <c r="M122" s="24" t="s">
        <v>13</v>
      </c>
      <c r="N122" s="143"/>
      <c r="O122" s="26">
        <v>0.4</v>
      </c>
      <c r="P122" s="252"/>
    </row>
    <row r="123" spans="1:16" ht="15" customHeight="1" thickBot="1" x14ac:dyDescent="0.3">
      <c r="A123" s="39"/>
      <c r="B123" s="228"/>
      <c r="C123" s="18"/>
      <c r="E123" s="24" t="s">
        <v>7</v>
      </c>
      <c r="F123" s="210">
        <f>(C121/1.22)*(1-G122)</f>
        <v>9.3442622950819665</v>
      </c>
      <c r="G123" s="211"/>
      <c r="H123" s="2"/>
      <c r="I123" s="24" t="s">
        <v>7</v>
      </c>
      <c r="J123" s="210">
        <f>(C121/1.22)*(1-K122)</f>
        <v>9.3442622950819665</v>
      </c>
      <c r="K123" s="211"/>
      <c r="M123" s="24" t="s">
        <v>7</v>
      </c>
      <c r="N123" s="210">
        <f>(C121/1.22)*(1-O122)</f>
        <v>9.3442622950819665</v>
      </c>
      <c r="O123" s="211"/>
      <c r="P123" s="252"/>
    </row>
    <row r="124" spans="1:16" ht="15.75" thickBot="1" x14ac:dyDescent="0.3">
      <c r="A124" s="37"/>
      <c r="C124" s="9"/>
      <c r="E124" s="8"/>
      <c r="F124" s="206" t="s">
        <v>8</v>
      </c>
      <c r="G124" s="212">
        <f>SUM(G117:G121)</f>
        <v>0</v>
      </c>
      <c r="I124" s="8"/>
      <c r="J124" s="214" t="s">
        <v>8</v>
      </c>
      <c r="K124" s="215">
        <f>SUM(K117:K121)</f>
        <v>0</v>
      </c>
      <c r="M124" s="216"/>
      <c r="N124" s="217" t="s">
        <v>8</v>
      </c>
      <c r="O124" s="215">
        <f>SUM(O117:O121)</f>
        <v>0</v>
      </c>
      <c r="P124" s="252"/>
    </row>
    <row r="125" spans="1:16" ht="15.75" thickBot="1" x14ac:dyDescent="0.3">
      <c r="A125" s="37"/>
      <c r="B125" s="193" t="s">
        <v>157</v>
      </c>
      <c r="C125" s="194" t="str">
        <f>+C118</f>
        <v>VIA DEL CAMPO</v>
      </c>
      <c r="E125" s="3"/>
      <c r="F125" s="207"/>
      <c r="G125" s="213"/>
      <c r="I125" s="3"/>
      <c r="J125" s="207"/>
      <c r="K125" s="213"/>
      <c r="M125" s="216"/>
      <c r="N125" s="218"/>
      <c r="O125" s="213"/>
      <c r="P125" s="252"/>
    </row>
    <row r="126" spans="1:16" ht="15.75" thickBot="1" x14ac:dyDescent="0.3">
      <c r="A126" s="37"/>
      <c r="B126" s="156" t="s">
        <v>101</v>
      </c>
      <c r="C126" s="157" t="s">
        <v>156</v>
      </c>
      <c r="E126" s="8" t="s">
        <v>30</v>
      </c>
      <c r="F126" s="206" t="s">
        <v>9</v>
      </c>
      <c r="G126" s="204">
        <f>F123*G124</f>
        <v>0</v>
      </c>
      <c r="I126" s="8" t="s">
        <v>36</v>
      </c>
      <c r="J126" s="206" t="s">
        <v>9</v>
      </c>
      <c r="K126" s="204">
        <f>J123*K124</f>
        <v>0</v>
      </c>
      <c r="M126" s="8" t="s">
        <v>29</v>
      </c>
      <c r="N126" s="206" t="s">
        <v>9</v>
      </c>
      <c r="O126" s="204">
        <f>N123*O124</f>
        <v>0</v>
      </c>
      <c r="P126" s="252"/>
    </row>
    <row r="127" spans="1:16" ht="15.75" thickBot="1" x14ac:dyDescent="0.3">
      <c r="A127" s="37"/>
      <c r="B127" s="158">
        <f>+G124+K124+O124</f>
        <v>0</v>
      </c>
      <c r="C127" s="159">
        <f>+G126+K126+O126</f>
        <v>0</v>
      </c>
      <c r="E127" s="3" t="s">
        <v>29</v>
      </c>
      <c r="F127" s="207"/>
      <c r="G127" s="205"/>
      <c r="I127" s="3" t="s">
        <v>29</v>
      </c>
      <c r="J127" s="207"/>
      <c r="K127" s="205"/>
      <c r="M127" s="3" t="s">
        <v>30</v>
      </c>
      <c r="N127" s="207"/>
      <c r="O127" s="205"/>
      <c r="P127" s="252"/>
    </row>
    <row r="128" spans="1:16" s="10" customFormat="1" ht="15.75" thickBot="1" x14ac:dyDescent="0.3">
      <c r="P128" s="252"/>
    </row>
    <row r="129" spans="1:16" ht="36.950000000000003" customHeight="1" x14ac:dyDescent="0.35">
      <c r="A129" s="225" t="s">
        <v>35</v>
      </c>
      <c r="B129" s="5"/>
      <c r="C129" s="19" t="s">
        <v>11</v>
      </c>
      <c r="E129" s="12"/>
      <c r="F129" s="42" t="s">
        <v>0</v>
      </c>
      <c r="G129" s="85"/>
      <c r="H129" s="2"/>
      <c r="I129" s="12"/>
      <c r="J129" s="42" t="s">
        <v>0</v>
      </c>
      <c r="K129" s="85"/>
      <c r="M129" s="12"/>
      <c r="N129" s="221" t="s">
        <v>14</v>
      </c>
      <c r="O129" s="222"/>
      <c r="P129" s="252"/>
    </row>
    <row r="130" spans="1:16" ht="36.950000000000003" customHeight="1" thickBot="1" x14ac:dyDescent="0.3">
      <c r="A130" s="226"/>
      <c r="B130" s="6"/>
      <c r="C130" s="201" t="s">
        <v>5</v>
      </c>
      <c r="E130" s="13"/>
      <c r="F130" s="138" t="s">
        <v>1</v>
      </c>
      <c r="G130" s="82"/>
      <c r="H130" s="2"/>
      <c r="I130" s="13"/>
      <c r="J130" s="138" t="s">
        <v>1</v>
      </c>
      <c r="K130" s="82"/>
      <c r="M130" s="13"/>
      <c r="N130" s="138" t="s">
        <v>1</v>
      </c>
      <c r="O130" s="82"/>
      <c r="P130" s="252"/>
    </row>
    <row r="131" spans="1:16" ht="36.950000000000003" customHeight="1" x14ac:dyDescent="0.25">
      <c r="A131" s="39"/>
      <c r="B131" s="6"/>
      <c r="C131" s="23"/>
      <c r="E131" s="13"/>
      <c r="F131" s="138" t="s">
        <v>2</v>
      </c>
      <c r="G131" s="82"/>
      <c r="H131" s="2"/>
      <c r="I131" s="13"/>
      <c r="J131" s="138" t="s">
        <v>2</v>
      </c>
      <c r="K131" s="82"/>
      <c r="M131" s="13"/>
      <c r="N131" s="138" t="s">
        <v>2</v>
      </c>
      <c r="O131" s="82"/>
      <c r="P131" s="252"/>
    </row>
    <row r="132" spans="1:16" ht="36.950000000000003" customHeight="1" x14ac:dyDescent="0.35">
      <c r="A132" s="39"/>
      <c r="B132" s="6"/>
      <c r="C132" s="21" t="s">
        <v>6</v>
      </c>
      <c r="E132" s="13"/>
      <c r="F132" s="138" t="s">
        <v>3</v>
      </c>
      <c r="G132" s="82"/>
      <c r="H132" s="2"/>
      <c r="I132" s="13"/>
      <c r="J132" s="138" t="s">
        <v>3</v>
      </c>
      <c r="K132" s="82"/>
      <c r="M132" s="13"/>
      <c r="N132" s="138" t="s">
        <v>3</v>
      </c>
      <c r="O132" s="82"/>
      <c r="P132" s="252"/>
    </row>
    <row r="133" spans="1:16" ht="36.950000000000003" customHeight="1" thickBot="1" x14ac:dyDescent="0.3">
      <c r="A133" s="39"/>
      <c r="B133" s="7"/>
      <c r="C133" s="22">
        <v>19</v>
      </c>
      <c r="E133" s="14"/>
      <c r="F133" s="137" t="s">
        <v>4</v>
      </c>
      <c r="G133" s="83"/>
      <c r="H133" s="2"/>
      <c r="I133" s="14"/>
      <c r="J133" s="137" t="s">
        <v>4</v>
      </c>
      <c r="K133" s="83"/>
      <c r="M133" s="14"/>
      <c r="N133" s="137" t="s">
        <v>4</v>
      </c>
      <c r="O133" s="83"/>
      <c r="P133" s="252"/>
    </row>
    <row r="134" spans="1:16" ht="15" customHeight="1" thickBot="1" x14ac:dyDescent="0.3">
      <c r="A134" s="39"/>
      <c r="B134" s="227" t="s">
        <v>23</v>
      </c>
      <c r="C134" s="25"/>
      <c r="E134" s="24" t="s">
        <v>13</v>
      </c>
      <c r="F134" s="14"/>
      <c r="G134" s="26">
        <v>0.4</v>
      </c>
      <c r="H134" s="2"/>
      <c r="I134" s="24" t="s">
        <v>13</v>
      </c>
      <c r="J134" s="14"/>
      <c r="K134" s="26">
        <v>0.4</v>
      </c>
      <c r="M134" s="24" t="s">
        <v>13</v>
      </c>
      <c r="N134" s="43"/>
      <c r="O134" s="44">
        <v>0.6</v>
      </c>
      <c r="P134" s="252"/>
    </row>
    <row r="135" spans="1:16" ht="15" customHeight="1" thickBot="1" x14ac:dyDescent="0.3">
      <c r="A135" s="39"/>
      <c r="B135" s="228"/>
      <c r="C135" s="18"/>
      <c r="E135" s="24" t="s">
        <v>7</v>
      </c>
      <c r="F135" s="210">
        <f>(C133/1.22)*(1-G134)</f>
        <v>9.3442622950819665</v>
      </c>
      <c r="G135" s="211"/>
      <c r="H135" s="2"/>
      <c r="I135" s="24" t="s">
        <v>7</v>
      </c>
      <c r="J135" s="210">
        <f>(C133/1.22)*(1-K134)</f>
        <v>9.3442622950819665</v>
      </c>
      <c r="K135" s="211"/>
      <c r="M135" s="24" t="s">
        <v>7</v>
      </c>
      <c r="N135" s="210">
        <f>(C133/1.22)*(1-O134)</f>
        <v>6.2295081967213122</v>
      </c>
      <c r="O135" s="211"/>
      <c r="P135" s="252"/>
    </row>
    <row r="136" spans="1:16" ht="15.75" thickBot="1" x14ac:dyDescent="0.3">
      <c r="A136" s="37"/>
      <c r="C136" s="9"/>
      <c r="E136" s="8"/>
      <c r="F136" s="206" t="s">
        <v>8</v>
      </c>
      <c r="G136" s="212">
        <f>SUM(G129:G133)</f>
        <v>0</v>
      </c>
      <c r="I136" s="8"/>
      <c r="J136" s="214" t="s">
        <v>8</v>
      </c>
      <c r="K136" s="215">
        <f>SUM(K129:K133)</f>
        <v>0</v>
      </c>
      <c r="M136" s="216" t="str">
        <f>IF(O136&gt;=9,"ordine valido","attenzione:                                                          ordine minimo 10 pz")</f>
        <v>attenzione:                                                          ordine minimo 10 pz</v>
      </c>
      <c r="N136" s="217" t="s">
        <v>8</v>
      </c>
      <c r="O136" s="219">
        <f>SUM(O129:O133)</f>
        <v>0</v>
      </c>
      <c r="P136" s="252"/>
    </row>
    <row r="137" spans="1:16" ht="15.75" thickBot="1" x14ac:dyDescent="0.3">
      <c r="A137" s="37"/>
      <c r="B137" s="193" t="s">
        <v>157</v>
      </c>
      <c r="C137" s="194" t="str">
        <f>+C130</f>
        <v>LA LEVA CALCISTICA DEL '68</v>
      </c>
      <c r="E137" s="3"/>
      <c r="F137" s="207"/>
      <c r="G137" s="213"/>
      <c r="I137" s="3"/>
      <c r="J137" s="207"/>
      <c r="K137" s="213"/>
      <c r="M137" s="216"/>
      <c r="N137" s="218"/>
      <c r="O137" s="220"/>
      <c r="P137" s="252"/>
    </row>
    <row r="138" spans="1:16" ht="15.75" thickBot="1" x14ac:dyDescent="0.3">
      <c r="A138" s="37"/>
      <c r="B138" s="156" t="s">
        <v>101</v>
      </c>
      <c r="C138" s="157" t="s">
        <v>156</v>
      </c>
      <c r="E138" s="8" t="s">
        <v>30</v>
      </c>
      <c r="F138" s="206" t="s">
        <v>9</v>
      </c>
      <c r="G138" s="204">
        <f>F135*G136</f>
        <v>0</v>
      </c>
      <c r="I138" s="8" t="s">
        <v>29</v>
      </c>
      <c r="J138" s="206" t="s">
        <v>9</v>
      </c>
      <c r="K138" s="204">
        <f>J135*K136</f>
        <v>0</v>
      </c>
      <c r="M138" s="8" t="s">
        <v>31</v>
      </c>
      <c r="N138" s="206" t="s">
        <v>9</v>
      </c>
      <c r="O138" s="204">
        <f>N135*O136</f>
        <v>0</v>
      </c>
      <c r="P138" s="252"/>
    </row>
    <row r="139" spans="1:16" ht="15.75" thickBot="1" x14ac:dyDescent="0.3">
      <c r="A139" s="37"/>
      <c r="B139" s="158">
        <f>+G136+K136+O136</f>
        <v>0</v>
      </c>
      <c r="C139" s="159">
        <f>+G138+K138+O138</f>
        <v>0</v>
      </c>
      <c r="E139" s="3" t="s">
        <v>145</v>
      </c>
      <c r="F139" s="207"/>
      <c r="G139" s="205"/>
      <c r="I139" s="3" t="s">
        <v>145</v>
      </c>
      <c r="J139" s="207"/>
      <c r="K139" s="205"/>
      <c r="M139" s="3" t="s">
        <v>145</v>
      </c>
      <c r="N139" s="207"/>
      <c r="O139" s="205"/>
      <c r="P139" s="252"/>
    </row>
    <row r="140" spans="1:16" ht="15.75" thickBot="1" x14ac:dyDescent="0.3">
      <c r="F140" s="11"/>
      <c r="G140" s="11"/>
      <c r="J140" s="11"/>
      <c r="K140" s="11"/>
      <c r="N140" s="11"/>
      <c r="O140" s="11"/>
      <c r="P140" s="252"/>
    </row>
    <row r="141" spans="1:16" ht="36.950000000000003" customHeight="1" x14ac:dyDescent="0.35">
      <c r="A141" s="225" t="s">
        <v>35</v>
      </c>
      <c r="B141" s="5"/>
      <c r="C141" s="19" t="s">
        <v>18</v>
      </c>
      <c r="E141" s="12"/>
      <c r="F141" s="42" t="s">
        <v>0</v>
      </c>
      <c r="G141" s="85"/>
      <c r="H141" s="2"/>
      <c r="I141" s="12"/>
      <c r="J141" s="42" t="s">
        <v>0</v>
      </c>
      <c r="K141" s="85"/>
      <c r="M141" s="12"/>
      <c r="N141" s="221" t="s">
        <v>14</v>
      </c>
      <c r="O141" s="222"/>
      <c r="P141" s="252"/>
    </row>
    <row r="142" spans="1:16" ht="36.950000000000003" customHeight="1" thickBot="1" x14ac:dyDescent="0.3">
      <c r="A142" s="226"/>
      <c r="B142" s="6"/>
      <c r="C142" s="20" t="s">
        <v>19</v>
      </c>
      <c r="E142" s="13"/>
      <c r="F142" s="118" t="s">
        <v>1</v>
      </c>
      <c r="G142" s="82"/>
      <c r="H142" s="2"/>
      <c r="I142" s="13"/>
      <c r="J142" s="118" t="s">
        <v>1</v>
      </c>
      <c r="K142" s="82"/>
      <c r="M142" s="13"/>
      <c r="N142" s="118" t="s">
        <v>1</v>
      </c>
      <c r="O142" s="82"/>
      <c r="P142" s="252"/>
    </row>
    <row r="143" spans="1:16" ht="36.950000000000003" customHeight="1" x14ac:dyDescent="0.25">
      <c r="A143" s="39"/>
      <c r="B143" s="6"/>
      <c r="C143" s="23"/>
      <c r="E143" s="13"/>
      <c r="F143" s="118" t="s">
        <v>2</v>
      </c>
      <c r="G143" s="82"/>
      <c r="H143" s="2"/>
      <c r="I143" s="13"/>
      <c r="J143" s="118" t="s">
        <v>2</v>
      </c>
      <c r="K143" s="82"/>
      <c r="M143" s="13"/>
      <c r="N143" s="118" t="s">
        <v>2</v>
      </c>
      <c r="O143" s="82"/>
      <c r="P143" s="252"/>
    </row>
    <row r="144" spans="1:16" ht="36.950000000000003" customHeight="1" x14ac:dyDescent="0.35">
      <c r="A144" s="39"/>
      <c r="B144" s="6"/>
      <c r="C144" s="21" t="s">
        <v>6</v>
      </c>
      <c r="E144" s="13"/>
      <c r="F144" s="118" t="s">
        <v>3</v>
      </c>
      <c r="G144" s="82"/>
      <c r="H144" s="2"/>
      <c r="I144" s="13"/>
      <c r="J144" s="118" t="s">
        <v>3</v>
      </c>
      <c r="K144" s="82"/>
      <c r="M144" s="13"/>
      <c r="N144" s="118" t="s">
        <v>3</v>
      </c>
      <c r="O144" s="82"/>
      <c r="P144" s="252"/>
    </row>
    <row r="145" spans="1:16" ht="36.950000000000003" customHeight="1" thickBot="1" x14ac:dyDescent="0.3">
      <c r="A145" s="39"/>
      <c r="B145" s="7"/>
      <c r="C145" s="22">
        <v>19</v>
      </c>
      <c r="E145" s="14"/>
      <c r="F145" s="117" t="s">
        <v>4</v>
      </c>
      <c r="G145" s="83"/>
      <c r="H145" s="2"/>
      <c r="I145" s="14"/>
      <c r="J145" s="117" t="s">
        <v>4</v>
      </c>
      <c r="K145" s="83"/>
      <c r="M145" s="14"/>
      <c r="N145" s="117" t="s">
        <v>4</v>
      </c>
      <c r="O145" s="83"/>
      <c r="P145" s="252"/>
    </row>
    <row r="146" spans="1:16" ht="15" customHeight="1" thickBot="1" x14ac:dyDescent="0.3">
      <c r="A146" s="39"/>
      <c r="B146" s="227" t="s">
        <v>25</v>
      </c>
      <c r="C146" s="25"/>
      <c r="E146" s="24" t="s">
        <v>13</v>
      </c>
      <c r="F146" s="14"/>
      <c r="G146" s="26">
        <v>0.4</v>
      </c>
      <c r="H146" s="2"/>
      <c r="I146" s="24" t="s">
        <v>13</v>
      </c>
      <c r="J146" s="14"/>
      <c r="K146" s="26">
        <v>0.4</v>
      </c>
      <c r="M146" s="24" t="s">
        <v>13</v>
      </c>
      <c r="N146" s="43"/>
      <c r="O146" s="44">
        <v>0.6</v>
      </c>
      <c r="P146" s="252"/>
    </row>
    <row r="147" spans="1:16" ht="15" customHeight="1" thickBot="1" x14ac:dyDescent="0.3">
      <c r="A147" s="39"/>
      <c r="B147" s="228"/>
      <c r="C147" s="18"/>
      <c r="E147" s="24" t="s">
        <v>7</v>
      </c>
      <c r="F147" s="210">
        <f>(C145/1.22)*(1-G146)</f>
        <v>9.3442622950819665</v>
      </c>
      <c r="G147" s="211"/>
      <c r="H147" s="2"/>
      <c r="I147" s="24" t="s">
        <v>7</v>
      </c>
      <c r="J147" s="210">
        <f>(C145/1.22)*(1-K146)</f>
        <v>9.3442622950819665</v>
      </c>
      <c r="K147" s="211"/>
      <c r="M147" s="24" t="s">
        <v>7</v>
      </c>
      <c r="N147" s="210">
        <f>(C145/1.22)*(1-O146)</f>
        <v>6.2295081967213122</v>
      </c>
      <c r="O147" s="211"/>
      <c r="P147" s="252"/>
    </row>
    <row r="148" spans="1:16" ht="15.75" thickBot="1" x14ac:dyDescent="0.3">
      <c r="A148" s="37"/>
      <c r="C148" s="9"/>
      <c r="E148" s="8"/>
      <c r="F148" s="206" t="s">
        <v>8</v>
      </c>
      <c r="G148" s="212">
        <f>SUM(G141:G145)</f>
        <v>0</v>
      </c>
      <c r="I148" s="8"/>
      <c r="J148" s="214" t="s">
        <v>8</v>
      </c>
      <c r="K148" s="215">
        <f>SUM(K141:K145)</f>
        <v>0</v>
      </c>
      <c r="M148" s="216" t="str">
        <f>IF(O148&gt;=9,"ordine valido","attenzione:                                                          ordine minimo 10 pz")</f>
        <v>attenzione:                                                          ordine minimo 10 pz</v>
      </c>
      <c r="N148" s="217" t="s">
        <v>8</v>
      </c>
      <c r="O148" s="219">
        <f>SUM(O141:O145)</f>
        <v>0</v>
      </c>
      <c r="P148" s="252"/>
    </row>
    <row r="149" spans="1:16" ht="15.75" thickBot="1" x14ac:dyDescent="0.3">
      <c r="A149" s="37"/>
      <c r="B149" s="193" t="s">
        <v>157</v>
      </c>
      <c r="C149" s="194" t="str">
        <f>+C142</f>
        <v>ESCLUSO IL CANE</v>
      </c>
      <c r="E149" s="3"/>
      <c r="F149" s="207"/>
      <c r="G149" s="213"/>
      <c r="I149" s="3"/>
      <c r="J149" s="207"/>
      <c r="K149" s="213"/>
      <c r="M149" s="216"/>
      <c r="N149" s="218"/>
      <c r="O149" s="220"/>
      <c r="P149" s="252"/>
    </row>
    <row r="150" spans="1:16" ht="15.75" thickBot="1" x14ac:dyDescent="0.3">
      <c r="A150" s="37"/>
      <c r="B150" s="156" t="s">
        <v>101</v>
      </c>
      <c r="C150" s="157" t="s">
        <v>156</v>
      </c>
      <c r="E150" s="8" t="s">
        <v>29</v>
      </c>
      <c r="F150" s="206" t="s">
        <v>9</v>
      </c>
      <c r="G150" s="204">
        <f>F147*G148</f>
        <v>0</v>
      </c>
      <c r="I150" s="8" t="s">
        <v>30</v>
      </c>
      <c r="J150" s="206" t="s">
        <v>9</v>
      </c>
      <c r="K150" s="204">
        <f>J147*K148</f>
        <v>0</v>
      </c>
      <c r="M150" s="8" t="s">
        <v>31</v>
      </c>
      <c r="N150" s="206" t="s">
        <v>9</v>
      </c>
      <c r="O150" s="204">
        <f>N147*O148</f>
        <v>0</v>
      </c>
      <c r="P150" s="252"/>
    </row>
    <row r="151" spans="1:16" ht="15.75" thickBot="1" x14ac:dyDescent="0.3">
      <c r="A151" s="37"/>
      <c r="B151" s="158">
        <f>+G148+K148+O148</f>
        <v>0</v>
      </c>
      <c r="C151" s="159">
        <f>+G150+K150+O150</f>
        <v>0</v>
      </c>
      <c r="E151" s="3" t="s">
        <v>153</v>
      </c>
      <c r="F151" s="207"/>
      <c r="G151" s="205"/>
      <c r="I151" s="3" t="s">
        <v>146</v>
      </c>
      <c r="J151" s="207"/>
      <c r="K151" s="205"/>
      <c r="M151" s="3" t="s">
        <v>147</v>
      </c>
      <c r="N151" s="207"/>
      <c r="O151" s="205"/>
      <c r="P151" s="252"/>
    </row>
    <row r="152" spans="1:16" ht="15.75" thickBot="1" x14ac:dyDescent="0.3">
      <c r="A152" s="11"/>
      <c r="B152" s="11"/>
      <c r="C152" s="11"/>
      <c r="E152" s="11"/>
      <c r="F152" s="11"/>
      <c r="G152" s="11"/>
      <c r="I152" s="11"/>
      <c r="J152" s="11"/>
      <c r="K152" s="11"/>
      <c r="M152" s="11"/>
      <c r="N152" s="11"/>
      <c r="O152" s="11"/>
      <c r="P152" s="252"/>
    </row>
    <row r="153" spans="1:16" ht="36.950000000000003" customHeight="1" x14ac:dyDescent="0.35">
      <c r="A153" s="233" t="s">
        <v>35</v>
      </c>
      <c r="B153" s="6"/>
      <c r="C153" s="21" t="s">
        <v>112</v>
      </c>
      <c r="E153" s="13"/>
      <c r="F153" s="122" t="s">
        <v>0</v>
      </c>
      <c r="G153" s="123"/>
      <c r="H153" s="2"/>
      <c r="I153" s="13"/>
      <c r="J153" s="122" t="s">
        <v>0</v>
      </c>
      <c r="K153" s="123"/>
      <c r="M153" s="13"/>
      <c r="N153" s="236"/>
      <c r="O153" s="237"/>
      <c r="P153" s="252"/>
    </row>
    <row r="154" spans="1:16" ht="36.950000000000003" customHeight="1" thickBot="1" x14ac:dyDescent="0.3">
      <c r="A154" s="226"/>
      <c r="B154" s="6"/>
      <c r="C154" s="20" t="s">
        <v>113</v>
      </c>
      <c r="E154" s="13"/>
      <c r="F154" s="16" t="s">
        <v>1</v>
      </c>
      <c r="G154" s="82"/>
      <c r="H154" s="2"/>
      <c r="I154" s="13"/>
      <c r="J154" s="16" t="s">
        <v>1</v>
      </c>
      <c r="K154" s="82"/>
      <c r="M154" s="13"/>
      <c r="N154" s="16" t="s">
        <v>1</v>
      </c>
      <c r="O154" s="82"/>
      <c r="P154" s="252"/>
    </row>
    <row r="155" spans="1:16" ht="36.950000000000003" customHeight="1" x14ac:dyDescent="0.25">
      <c r="A155" s="39"/>
      <c r="B155" s="6"/>
      <c r="C155" s="23"/>
      <c r="E155" s="13"/>
      <c r="F155" s="16" t="s">
        <v>2</v>
      </c>
      <c r="G155" s="82"/>
      <c r="H155" s="2"/>
      <c r="I155" s="13"/>
      <c r="J155" s="16" t="s">
        <v>2</v>
      </c>
      <c r="K155" s="82"/>
      <c r="M155" s="13"/>
      <c r="N155" s="16" t="s">
        <v>2</v>
      </c>
      <c r="O155" s="82"/>
      <c r="P155" s="252"/>
    </row>
    <row r="156" spans="1:16" ht="36.950000000000003" customHeight="1" x14ac:dyDescent="0.35">
      <c r="A156" s="39"/>
      <c r="B156" s="6"/>
      <c r="C156" s="21" t="s">
        <v>6</v>
      </c>
      <c r="E156" s="13"/>
      <c r="F156" s="16" t="s">
        <v>3</v>
      </c>
      <c r="G156" s="82"/>
      <c r="H156" s="2"/>
      <c r="I156" s="13"/>
      <c r="J156" s="16" t="s">
        <v>3</v>
      </c>
      <c r="K156" s="82"/>
      <c r="M156" s="13"/>
      <c r="N156" s="16" t="s">
        <v>3</v>
      </c>
      <c r="O156" s="82"/>
      <c r="P156" s="252"/>
    </row>
    <row r="157" spans="1:16" ht="36.950000000000003" customHeight="1" thickBot="1" x14ac:dyDescent="0.3">
      <c r="A157" s="39"/>
      <c r="B157" s="7"/>
      <c r="C157" s="22">
        <v>19</v>
      </c>
      <c r="E157" s="14"/>
      <c r="F157" s="17" t="s">
        <v>4</v>
      </c>
      <c r="G157" s="83"/>
      <c r="H157" s="2"/>
      <c r="I157" s="14"/>
      <c r="J157" s="17" t="s">
        <v>4</v>
      </c>
      <c r="K157" s="83"/>
      <c r="M157" s="14"/>
      <c r="N157" s="17" t="s">
        <v>4</v>
      </c>
      <c r="O157" s="83"/>
      <c r="P157" s="252"/>
    </row>
    <row r="158" spans="1:16" ht="15" customHeight="1" thickBot="1" x14ac:dyDescent="0.3">
      <c r="A158" s="39"/>
      <c r="B158" s="227" t="s">
        <v>165</v>
      </c>
      <c r="C158" s="25"/>
      <c r="E158" s="24" t="s">
        <v>13</v>
      </c>
      <c r="F158" s="14"/>
      <c r="G158" s="26">
        <v>0.4</v>
      </c>
      <c r="H158" s="2"/>
      <c r="I158" s="24" t="s">
        <v>13</v>
      </c>
      <c r="J158" s="14"/>
      <c r="K158" s="26">
        <v>0.4</v>
      </c>
      <c r="M158" s="24" t="s">
        <v>13</v>
      </c>
      <c r="N158" s="14"/>
      <c r="O158" s="26">
        <v>0.4</v>
      </c>
      <c r="P158" s="252"/>
    </row>
    <row r="159" spans="1:16" ht="15" customHeight="1" thickBot="1" x14ac:dyDescent="0.3">
      <c r="A159" s="39"/>
      <c r="B159" s="228"/>
      <c r="C159" s="18"/>
      <c r="E159" s="24" t="s">
        <v>7</v>
      </c>
      <c r="F159" s="210">
        <f>(C157/1.22)*(1-G158)</f>
        <v>9.3442622950819665</v>
      </c>
      <c r="G159" s="211"/>
      <c r="H159" s="2"/>
      <c r="I159" s="24" t="s">
        <v>7</v>
      </c>
      <c r="J159" s="210">
        <f>(C157/1.22)*(1-K158)</f>
        <v>9.3442622950819665</v>
      </c>
      <c r="K159" s="211"/>
      <c r="M159" s="24" t="s">
        <v>7</v>
      </c>
      <c r="N159" s="210">
        <f>(C157/1.22)*(1-O158)</f>
        <v>9.3442622950819665</v>
      </c>
      <c r="O159" s="211"/>
      <c r="P159" s="252"/>
    </row>
    <row r="160" spans="1:16" ht="15.75" thickBot="1" x14ac:dyDescent="0.3">
      <c r="A160" s="37"/>
      <c r="C160" s="38"/>
      <c r="E160" s="8"/>
      <c r="F160" s="217" t="s">
        <v>8</v>
      </c>
      <c r="G160" s="219">
        <f>SUM(G153:G157)</f>
        <v>0</v>
      </c>
      <c r="I160" s="8"/>
      <c r="J160" s="217" t="s">
        <v>8</v>
      </c>
      <c r="K160" s="219">
        <f>SUM(K153:K157)</f>
        <v>0</v>
      </c>
      <c r="M160" s="216"/>
      <c r="N160" s="217" t="s">
        <v>8</v>
      </c>
      <c r="O160" s="215">
        <f>SUM(O153:O157)</f>
        <v>0</v>
      </c>
      <c r="P160" s="252"/>
    </row>
    <row r="161" spans="1:16" ht="15.75" thickBot="1" x14ac:dyDescent="0.3">
      <c r="A161" s="37"/>
      <c r="B161" s="193" t="s">
        <v>157</v>
      </c>
      <c r="C161" s="194" t="str">
        <f>+C154</f>
        <v>L'AVVELENATA 1</v>
      </c>
      <c r="E161" s="3"/>
      <c r="F161" s="218"/>
      <c r="G161" s="220"/>
      <c r="I161" s="3"/>
      <c r="J161" s="218"/>
      <c r="K161" s="220"/>
      <c r="M161" s="216"/>
      <c r="N161" s="218"/>
      <c r="O161" s="213"/>
      <c r="P161" s="252"/>
    </row>
    <row r="162" spans="1:16" ht="15.75" thickBot="1" x14ac:dyDescent="0.3">
      <c r="A162" s="37"/>
      <c r="B162" s="156" t="s">
        <v>101</v>
      </c>
      <c r="C162" s="157" t="s">
        <v>156</v>
      </c>
      <c r="E162" s="8" t="s">
        <v>38</v>
      </c>
      <c r="F162" s="217" t="s">
        <v>9</v>
      </c>
      <c r="G162" s="234">
        <f>F159*G160</f>
        <v>0</v>
      </c>
      <c r="I162" s="8" t="s">
        <v>29</v>
      </c>
      <c r="J162" s="217" t="s">
        <v>9</v>
      </c>
      <c r="K162" s="234">
        <f>J159*K160</f>
        <v>0</v>
      </c>
      <c r="M162" s="8" t="s">
        <v>36</v>
      </c>
      <c r="N162" s="217" t="s">
        <v>9</v>
      </c>
      <c r="O162" s="234">
        <f>N159*O160</f>
        <v>0</v>
      </c>
      <c r="P162" s="252"/>
    </row>
    <row r="163" spans="1:16" ht="15.75" thickBot="1" x14ac:dyDescent="0.3">
      <c r="A163" s="37"/>
      <c r="B163" s="158">
        <f>+G160+K160+O160</f>
        <v>0</v>
      </c>
      <c r="C163" s="159">
        <f>+G162+K162+O162</f>
        <v>0</v>
      </c>
      <c r="E163" s="3" t="s">
        <v>31</v>
      </c>
      <c r="F163" s="218"/>
      <c r="G163" s="235"/>
      <c r="I163" s="3" t="s">
        <v>30</v>
      </c>
      <c r="J163" s="218"/>
      <c r="K163" s="235"/>
      <c r="M163" s="3" t="s">
        <v>29</v>
      </c>
      <c r="N163" s="218"/>
      <c r="O163" s="235"/>
      <c r="P163" s="252"/>
    </row>
    <row r="164" spans="1:16" ht="15.75" thickBot="1" x14ac:dyDescent="0.3">
      <c r="F164" s="11"/>
      <c r="G164" s="11"/>
      <c r="J164" s="10"/>
      <c r="K164" s="10"/>
      <c r="N164" s="10"/>
      <c r="O164" s="10"/>
      <c r="P164" s="252"/>
    </row>
    <row r="165" spans="1:16" ht="36.950000000000003" customHeight="1" x14ac:dyDescent="0.35">
      <c r="A165" s="225" t="s">
        <v>35</v>
      </c>
      <c r="B165" s="5"/>
      <c r="C165" s="19" t="s">
        <v>112</v>
      </c>
      <c r="E165" s="12"/>
      <c r="F165" s="42" t="s">
        <v>0</v>
      </c>
      <c r="G165" s="85"/>
      <c r="H165" s="2"/>
      <c r="I165" s="114"/>
      <c r="J165" s="42" t="s">
        <v>0</v>
      </c>
      <c r="K165" s="85"/>
      <c r="M165" s="114"/>
      <c r="N165" s="236"/>
      <c r="O165" s="237"/>
      <c r="P165" s="252"/>
    </row>
    <row r="166" spans="1:16" ht="36.950000000000003" customHeight="1" thickBot="1" x14ac:dyDescent="0.3">
      <c r="A166" s="226"/>
      <c r="B166" s="6"/>
      <c r="C166" s="20" t="s">
        <v>114</v>
      </c>
      <c r="E166" s="13"/>
      <c r="F166" s="28" t="s">
        <v>1</v>
      </c>
      <c r="G166" s="82"/>
      <c r="H166" s="2"/>
      <c r="I166" s="119"/>
      <c r="J166" s="118" t="s">
        <v>1</v>
      </c>
      <c r="K166" s="82"/>
      <c r="M166" s="119"/>
      <c r="N166" s="118" t="s">
        <v>1</v>
      </c>
      <c r="O166" s="82"/>
      <c r="P166" s="252"/>
    </row>
    <row r="167" spans="1:16" ht="36.950000000000003" customHeight="1" x14ac:dyDescent="0.25">
      <c r="A167" s="39"/>
      <c r="B167" s="6"/>
      <c r="C167" s="23"/>
      <c r="E167" s="13"/>
      <c r="F167" s="28" t="s">
        <v>2</v>
      </c>
      <c r="G167" s="82"/>
      <c r="H167" s="2"/>
      <c r="I167" s="119"/>
      <c r="J167" s="118" t="s">
        <v>2</v>
      </c>
      <c r="K167" s="82"/>
      <c r="M167" s="119"/>
      <c r="N167" s="118" t="s">
        <v>2</v>
      </c>
      <c r="O167" s="82"/>
      <c r="P167" s="252"/>
    </row>
    <row r="168" spans="1:16" ht="36.950000000000003" customHeight="1" x14ac:dyDescent="0.35">
      <c r="A168" s="39"/>
      <c r="B168" s="6"/>
      <c r="C168" s="21" t="s">
        <v>6</v>
      </c>
      <c r="E168" s="13"/>
      <c r="F168" s="28" t="s">
        <v>3</v>
      </c>
      <c r="G168" s="82"/>
      <c r="H168" s="2"/>
      <c r="I168" s="119"/>
      <c r="J168" s="118" t="s">
        <v>3</v>
      </c>
      <c r="K168" s="82"/>
      <c r="M168" s="119"/>
      <c r="N168" s="118" t="s">
        <v>3</v>
      </c>
      <c r="O168" s="82"/>
      <c r="P168" s="252"/>
    </row>
    <row r="169" spans="1:16" ht="36.950000000000003" customHeight="1" thickBot="1" x14ac:dyDescent="0.3">
      <c r="A169" s="39"/>
      <c r="B169" s="7"/>
      <c r="C169" s="22">
        <v>19</v>
      </c>
      <c r="E169" s="14"/>
      <c r="F169" s="27" t="s">
        <v>4</v>
      </c>
      <c r="G169" s="83"/>
      <c r="H169" s="2"/>
      <c r="I169" s="115"/>
      <c r="J169" s="117" t="s">
        <v>4</v>
      </c>
      <c r="K169" s="83"/>
      <c r="M169" s="115"/>
      <c r="N169" s="117" t="s">
        <v>4</v>
      </c>
      <c r="O169" s="83"/>
      <c r="P169" s="252"/>
    </row>
    <row r="170" spans="1:16" ht="15" customHeight="1" thickBot="1" x14ac:dyDescent="0.3">
      <c r="A170" s="39"/>
      <c r="B170" s="227" t="s">
        <v>115</v>
      </c>
      <c r="C170" s="25"/>
      <c r="E170" s="24" t="s">
        <v>13</v>
      </c>
      <c r="F170" s="14"/>
      <c r="G170" s="26">
        <v>0.4</v>
      </c>
      <c r="H170" s="2"/>
      <c r="I170" s="24" t="s">
        <v>13</v>
      </c>
      <c r="J170" s="14"/>
      <c r="K170" s="26">
        <v>0.4</v>
      </c>
      <c r="M170" s="24" t="s">
        <v>13</v>
      </c>
      <c r="N170" s="14"/>
      <c r="O170" s="26">
        <v>0.4</v>
      </c>
      <c r="P170" s="252"/>
    </row>
    <row r="171" spans="1:16" ht="15" customHeight="1" thickBot="1" x14ac:dyDescent="0.3">
      <c r="A171" s="39"/>
      <c r="B171" s="228"/>
      <c r="C171" s="18"/>
      <c r="E171" s="24" t="s">
        <v>7</v>
      </c>
      <c r="F171" s="210">
        <f>(C169/1.22)*(1-G170)</f>
        <v>9.3442622950819665</v>
      </c>
      <c r="G171" s="211"/>
      <c r="H171" s="2"/>
      <c r="I171" s="24" t="s">
        <v>7</v>
      </c>
      <c r="J171" s="210">
        <f>(C169/1.22)*(1-K170)</f>
        <v>9.3442622950819665</v>
      </c>
      <c r="K171" s="211"/>
      <c r="M171" s="24" t="s">
        <v>7</v>
      </c>
      <c r="N171" s="210">
        <f>(C169/1.22)*(1-O170)</f>
        <v>9.3442622950819665</v>
      </c>
      <c r="O171" s="211"/>
      <c r="P171" s="252"/>
    </row>
    <row r="172" spans="1:16" ht="15.75" thickBot="1" x14ac:dyDescent="0.3">
      <c r="A172" s="37"/>
      <c r="C172" s="9"/>
      <c r="E172" s="8"/>
      <c r="F172" s="206" t="s">
        <v>8</v>
      </c>
      <c r="G172" s="212">
        <f>SUM(G165:G169)</f>
        <v>0</v>
      </c>
      <c r="I172" s="8"/>
      <c r="J172" s="217" t="s">
        <v>8</v>
      </c>
      <c r="K172" s="219">
        <f>SUM(K165:K169)</f>
        <v>0</v>
      </c>
      <c r="M172" s="216"/>
      <c r="N172" s="217" t="s">
        <v>8</v>
      </c>
      <c r="O172" s="215">
        <f>SUM(O165:O169)</f>
        <v>0</v>
      </c>
      <c r="P172" s="252"/>
    </row>
    <row r="173" spans="1:16" ht="15.75" thickBot="1" x14ac:dyDescent="0.3">
      <c r="A173" s="37"/>
      <c r="B173" s="193" t="s">
        <v>157</v>
      </c>
      <c r="C173" s="194" t="str">
        <f>+C166</f>
        <v>L'AVVELENATA 2</v>
      </c>
      <c r="E173" s="3"/>
      <c r="F173" s="207"/>
      <c r="G173" s="213"/>
      <c r="I173" s="3"/>
      <c r="J173" s="218"/>
      <c r="K173" s="220"/>
      <c r="M173" s="216"/>
      <c r="N173" s="218"/>
      <c r="O173" s="213"/>
      <c r="P173" s="252"/>
    </row>
    <row r="174" spans="1:16" ht="15.75" thickBot="1" x14ac:dyDescent="0.3">
      <c r="A174" s="37"/>
      <c r="B174" s="156" t="s">
        <v>101</v>
      </c>
      <c r="C174" s="157" t="s">
        <v>156</v>
      </c>
      <c r="E174" s="8" t="s">
        <v>36</v>
      </c>
      <c r="F174" s="206" t="s">
        <v>9</v>
      </c>
      <c r="G174" s="204">
        <f>F171*G172</f>
        <v>0</v>
      </c>
      <c r="I174" s="8" t="s">
        <v>30</v>
      </c>
      <c r="J174" s="217" t="s">
        <v>9</v>
      </c>
      <c r="K174" s="234">
        <f>J171*K172</f>
        <v>0</v>
      </c>
      <c r="M174" s="8" t="s">
        <v>29</v>
      </c>
      <c r="N174" s="217" t="s">
        <v>9</v>
      </c>
      <c r="O174" s="234">
        <f>N171*O172</f>
        <v>0</v>
      </c>
      <c r="P174" s="252"/>
    </row>
    <row r="175" spans="1:16" ht="15.75" thickBot="1" x14ac:dyDescent="0.3">
      <c r="A175" s="37"/>
      <c r="B175" s="158">
        <f>+G172+K172+O172</f>
        <v>0</v>
      </c>
      <c r="C175" s="159">
        <f>+G174+K174+O174</f>
        <v>0</v>
      </c>
      <c r="E175" s="3" t="s">
        <v>29</v>
      </c>
      <c r="F175" s="207"/>
      <c r="G175" s="205"/>
      <c r="I175" s="3" t="s">
        <v>29</v>
      </c>
      <c r="J175" s="218"/>
      <c r="K175" s="235"/>
      <c r="M175" s="3" t="s">
        <v>30</v>
      </c>
      <c r="N175" s="218"/>
      <c r="O175" s="235"/>
      <c r="P175" s="252"/>
    </row>
    <row r="176" spans="1:16" ht="15.75" thickBot="1" x14ac:dyDescent="0.3">
      <c r="F176" s="11"/>
      <c r="G176" s="11"/>
      <c r="J176" s="11"/>
      <c r="K176" s="11"/>
      <c r="N176" s="11"/>
      <c r="O176" s="11"/>
      <c r="P176" s="252"/>
    </row>
    <row r="177" spans="1:16" ht="36.950000000000003" customHeight="1" x14ac:dyDescent="0.35">
      <c r="A177" s="225" t="s">
        <v>35</v>
      </c>
      <c r="B177" s="5"/>
      <c r="C177" s="19" t="s">
        <v>112</v>
      </c>
      <c r="E177" s="12"/>
      <c r="F177" s="42" t="s">
        <v>0</v>
      </c>
      <c r="G177" s="85"/>
      <c r="H177" s="2"/>
      <c r="I177" s="12"/>
      <c r="J177" s="42" t="s">
        <v>0</v>
      </c>
      <c r="K177" s="85"/>
      <c r="M177" s="12"/>
      <c r="N177" s="221" t="s">
        <v>14</v>
      </c>
      <c r="O177" s="222"/>
      <c r="P177" s="252"/>
    </row>
    <row r="178" spans="1:16" ht="36.950000000000003" customHeight="1" thickBot="1" x14ac:dyDescent="0.3">
      <c r="A178" s="226"/>
      <c r="B178" s="6"/>
      <c r="C178" s="20" t="s">
        <v>136</v>
      </c>
      <c r="E178" s="13"/>
      <c r="F178" s="118" t="s">
        <v>1</v>
      </c>
      <c r="G178" s="82"/>
      <c r="H178" s="2"/>
      <c r="I178" s="13"/>
      <c r="J178" s="118" t="s">
        <v>1</v>
      </c>
      <c r="K178" s="82"/>
      <c r="M178" s="13"/>
      <c r="N178" s="118" t="s">
        <v>1</v>
      </c>
      <c r="O178" s="82"/>
      <c r="P178" s="252"/>
    </row>
    <row r="179" spans="1:16" ht="36.950000000000003" customHeight="1" x14ac:dyDescent="0.25">
      <c r="A179" s="39"/>
      <c r="B179" s="6"/>
      <c r="C179" s="23"/>
      <c r="E179" s="13"/>
      <c r="F179" s="118" t="s">
        <v>2</v>
      </c>
      <c r="G179" s="82"/>
      <c r="H179" s="2"/>
      <c r="I179" s="13"/>
      <c r="J179" s="118" t="s">
        <v>2</v>
      </c>
      <c r="K179" s="82"/>
      <c r="M179" s="13"/>
      <c r="N179" s="118" t="s">
        <v>2</v>
      </c>
      <c r="O179" s="82"/>
      <c r="P179" s="252"/>
    </row>
    <row r="180" spans="1:16" ht="36.950000000000003" customHeight="1" x14ac:dyDescent="0.35">
      <c r="A180" s="39"/>
      <c r="B180" s="6"/>
      <c r="C180" s="21" t="s">
        <v>6</v>
      </c>
      <c r="E180" s="13"/>
      <c r="F180" s="118" t="s">
        <v>3</v>
      </c>
      <c r="G180" s="82"/>
      <c r="H180" s="2"/>
      <c r="I180" s="13"/>
      <c r="J180" s="118" t="s">
        <v>3</v>
      </c>
      <c r="K180" s="82"/>
      <c r="M180" s="13"/>
      <c r="N180" s="118" t="s">
        <v>3</v>
      </c>
      <c r="O180" s="82"/>
      <c r="P180" s="252"/>
    </row>
    <row r="181" spans="1:16" ht="36.950000000000003" customHeight="1" thickBot="1" x14ac:dyDescent="0.3">
      <c r="A181" s="39"/>
      <c r="B181" s="7"/>
      <c r="C181" s="22">
        <v>19</v>
      </c>
      <c r="E181" s="14"/>
      <c r="F181" s="117" t="s">
        <v>4</v>
      </c>
      <c r="G181" s="83"/>
      <c r="H181" s="2"/>
      <c r="I181" s="14"/>
      <c r="J181" s="117" t="s">
        <v>4</v>
      </c>
      <c r="K181" s="83"/>
      <c r="M181" s="14"/>
      <c r="N181" s="117" t="s">
        <v>4</v>
      </c>
      <c r="O181" s="83"/>
      <c r="P181" s="252"/>
    </row>
    <row r="182" spans="1:16" ht="15" customHeight="1" thickBot="1" x14ac:dyDescent="0.3">
      <c r="A182" s="39"/>
      <c r="B182" s="227" t="s">
        <v>44</v>
      </c>
      <c r="C182" s="25"/>
      <c r="E182" s="24" t="s">
        <v>13</v>
      </c>
      <c r="F182" s="14"/>
      <c r="G182" s="26">
        <v>0.4</v>
      </c>
      <c r="H182" s="2"/>
      <c r="I182" s="24" t="s">
        <v>13</v>
      </c>
      <c r="J182" s="14"/>
      <c r="K182" s="26">
        <v>0.4</v>
      </c>
      <c r="M182" s="24" t="s">
        <v>13</v>
      </c>
      <c r="N182" s="43"/>
      <c r="O182" s="44">
        <v>0.6</v>
      </c>
      <c r="P182" s="252"/>
    </row>
    <row r="183" spans="1:16" ht="15" customHeight="1" thickBot="1" x14ac:dyDescent="0.3">
      <c r="A183" s="39"/>
      <c r="B183" s="228"/>
      <c r="C183" s="18"/>
      <c r="E183" s="24" t="s">
        <v>7</v>
      </c>
      <c r="F183" s="210">
        <f>(C181/1.22)*(1-G182)</f>
        <v>9.3442622950819665</v>
      </c>
      <c r="G183" s="211"/>
      <c r="H183" s="2"/>
      <c r="I183" s="24" t="s">
        <v>7</v>
      </c>
      <c r="J183" s="210">
        <f>(C181/1.22)*(1-K182)</f>
        <v>9.3442622950819665</v>
      </c>
      <c r="K183" s="211"/>
      <c r="M183" s="24" t="s">
        <v>7</v>
      </c>
      <c r="N183" s="210">
        <f>(C181/1.22)*(1-O182)</f>
        <v>6.2295081967213122</v>
      </c>
      <c r="O183" s="211"/>
      <c r="P183" s="252"/>
    </row>
    <row r="184" spans="1:16" ht="15.75" thickBot="1" x14ac:dyDescent="0.3">
      <c r="A184" s="37"/>
      <c r="C184" s="9"/>
      <c r="E184" s="8"/>
      <c r="F184" s="206" t="s">
        <v>8</v>
      </c>
      <c r="G184" s="212">
        <f>SUM(G177:G181)</f>
        <v>0</v>
      </c>
      <c r="I184" s="8"/>
      <c r="J184" s="214" t="s">
        <v>8</v>
      </c>
      <c r="K184" s="215">
        <f>SUM(K177:K181)</f>
        <v>0</v>
      </c>
      <c r="M184" s="216" t="str">
        <f>IF(O184&gt;=9,"ordine valido","attenzione:                                                          ordine minimo 10 pz")</f>
        <v>attenzione:                                                          ordine minimo 10 pz</v>
      </c>
      <c r="N184" s="217" t="s">
        <v>8</v>
      </c>
      <c r="O184" s="219">
        <f>SUM(O177:O181)</f>
        <v>0</v>
      </c>
      <c r="P184" s="252"/>
    </row>
    <row r="185" spans="1:16" ht="15.75" thickBot="1" x14ac:dyDescent="0.3">
      <c r="A185" s="37"/>
      <c r="B185" s="193" t="s">
        <v>157</v>
      </c>
      <c r="C185" s="194" t="str">
        <f>+C178</f>
        <v>CANZONE DI NOTTE N°2</v>
      </c>
      <c r="E185" s="3"/>
      <c r="F185" s="207"/>
      <c r="G185" s="213"/>
      <c r="I185" s="3"/>
      <c r="J185" s="207"/>
      <c r="K185" s="213"/>
      <c r="M185" s="216"/>
      <c r="N185" s="218"/>
      <c r="O185" s="220"/>
      <c r="P185" s="252"/>
    </row>
    <row r="186" spans="1:16" ht="15.75" thickBot="1" x14ac:dyDescent="0.3">
      <c r="A186" s="37"/>
      <c r="B186" s="156" t="s">
        <v>101</v>
      </c>
      <c r="C186" s="157" t="s">
        <v>156</v>
      </c>
      <c r="E186" s="8" t="s">
        <v>30</v>
      </c>
      <c r="F186" s="206" t="s">
        <v>9</v>
      </c>
      <c r="G186" s="204">
        <f>F183*G184</f>
        <v>0</v>
      </c>
      <c r="I186" s="8" t="s">
        <v>29</v>
      </c>
      <c r="J186" s="206" t="s">
        <v>9</v>
      </c>
      <c r="K186" s="204">
        <f>J183*K184</f>
        <v>0</v>
      </c>
      <c r="M186" s="8" t="s">
        <v>37</v>
      </c>
      <c r="N186" s="206" t="s">
        <v>9</v>
      </c>
      <c r="O186" s="204">
        <f>N183*O184</f>
        <v>0</v>
      </c>
      <c r="P186" s="252"/>
    </row>
    <row r="187" spans="1:16" ht="15.75" thickBot="1" x14ac:dyDescent="0.3">
      <c r="A187" s="37"/>
      <c r="B187" s="158">
        <f>+G184+K184+O184</f>
        <v>0</v>
      </c>
      <c r="C187" s="159">
        <f>+G186+K186+O186</f>
        <v>0</v>
      </c>
      <c r="E187" s="3" t="s">
        <v>29</v>
      </c>
      <c r="F187" s="207"/>
      <c r="G187" s="205"/>
      <c r="I187" s="3" t="s">
        <v>30</v>
      </c>
      <c r="J187" s="207"/>
      <c r="K187" s="205"/>
      <c r="M187" s="3" t="s">
        <v>30</v>
      </c>
      <c r="N187" s="207"/>
      <c r="O187" s="205"/>
      <c r="P187" s="252"/>
    </row>
    <row r="188" spans="1:16" ht="15.75" thickBot="1" x14ac:dyDescent="0.3">
      <c r="F188" s="11"/>
      <c r="G188" s="11"/>
      <c r="J188" s="11"/>
      <c r="K188" s="11"/>
      <c r="N188" s="10"/>
      <c r="O188" s="10"/>
      <c r="P188" s="252"/>
    </row>
    <row r="189" spans="1:16" ht="36.950000000000003" customHeight="1" x14ac:dyDescent="0.35">
      <c r="A189" s="225" t="s">
        <v>35</v>
      </c>
      <c r="B189" s="5"/>
      <c r="C189" s="19" t="s">
        <v>112</v>
      </c>
      <c r="E189" s="12"/>
      <c r="F189" s="42" t="s">
        <v>0</v>
      </c>
      <c r="G189" s="85"/>
      <c r="H189" s="2"/>
      <c r="I189" s="12"/>
      <c r="J189" s="42" t="s">
        <v>0</v>
      </c>
      <c r="K189" s="85"/>
      <c r="M189" s="12"/>
      <c r="N189" s="221" t="s">
        <v>14</v>
      </c>
      <c r="O189" s="222"/>
      <c r="P189" s="252"/>
    </row>
    <row r="190" spans="1:16" ht="36.950000000000003" customHeight="1" thickBot="1" x14ac:dyDescent="0.3">
      <c r="A190" s="226"/>
      <c r="B190" s="6"/>
      <c r="C190" s="20" t="s">
        <v>116</v>
      </c>
      <c r="E190" s="13"/>
      <c r="F190" s="16" t="s">
        <v>1</v>
      </c>
      <c r="G190" s="82"/>
      <c r="H190" s="2"/>
      <c r="I190" s="13"/>
      <c r="J190" s="16" t="s">
        <v>1</v>
      </c>
      <c r="K190" s="82"/>
      <c r="M190" s="13"/>
      <c r="N190" s="16" t="s">
        <v>1</v>
      </c>
      <c r="O190" s="82"/>
      <c r="P190" s="252"/>
    </row>
    <row r="191" spans="1:16" ht="36.950000000000003" customHeight="1" x14ac:dyDescent="0.25">
      <c r="A191" s="39"/>
      <c r="B191" s="6"/>
      <c r="C191" s="23"/>
      <c r="E191" s="13"/>
      <c r="F191" s="16" t="s">
        <v>2</v>
      </c>
      <c r="G191" s="82"/>
      <c r="H191" s="2"/>
      <c r="I191" s="13"/>
      <c r="J191" s="16" t="s">
        <v>2</v>
      </c>
      <c r="K191" s="82"/>
      <c r="M191" s="13"/>
      <c r="N191" s="16" t="s">
        <v>2</v>
      </c>
      <c r="O191" s="82"/>
      <c r="P191" s="252"/>
    </row>
    <row r="192" spans="1:16" ht="36.950000000000003" customHeight="1" x14ac:dyDescent="0.35">
      <c r="A192" s="39"/>
      <c r="B192" s="6"/>
      <c r="C192" s="21" t="s">
        <v>6</v>
      </c>
      <c r="E192" s="13"/>
      <c r="F192" s="16" t="s">
        <v>3</v>
      </c>
      <c r="G192" s="82"/>
      <c r="H192" s="2"/>
      <c r="I192" s="13"/>
      <c r="J192" s="16" t="s">
        <v>3</v>
      </c>
      <c r="K192" s="82"/>
      <c r="M192" s="13"/>
      <c r="N192" s="16" t="s">
        <v>3</v>
      </c>
      <c r="O192" s="82"/>
      <c r="P192" s="252"/>
    </row>
    <row r="193" spans="1:16" ht="36.950000000000003" customHeight="1" thickBot="1" x14ac:dyDescent="0.3">
      <c r="A193" s="39"/>
      <c r="B193" s="7"/>
      <c r="C193" s="22">
        <v>19</v>
      </c>
      <c r="E193" s="14"/>
      <c r="F193" s="17" t="s">
        <v>4</v>
      </c>
      <c r="G193" s="83"/>
      <c r="H193" s="2"/>
      <c r="I193" s="14"/>
      <c r="J193" s="17" t="s">
        <v>4</v>
      </c>
      <c r="K193" s="83"/>
      <c r="M193" s="14"/>
      <c r="N193" s="17" t="s">
        <v>4</v>
      </c>
      <c r="O193" s="83"/>
      <c r="P193" s="252"/>
    </row>
    <row r="194" spans="1:16" ht="15" customHeight="1" thickBot="1" x14ac:dyDescent="0.3">
      <c r="A194" s="39"/>
      <c r="B194" s="227" t="s">
        <v>117</v>
      </c>
      <c r="C194" s="25"/>
      <c r="E194" s="24" t="s">
        <v>13</v>
      </c>
      <c r="F194" s="14"/>
      <c r="G194" s="26">
        <v>0.4</v>
      </c>
      <c r="H194" s="2"/>
      <c r="I194" s="24" t="s">
        <v>13</v>
      </c>
      <c r="J194" s="14"/>
      <c r="K194" s="26">
        <v>0.4</v>
      </c>
      <c r="M194" s="24" t="s">
        <v>13</v>
      </c>
      <c r="N194" s="43"/>
      <c r="O194" s="44">
        <v>0.6</v>
      </c>
      <c r="P194" s="252"/>
    </row>
    <row r="195" spans="1:16" ht="15" customHeight="1" thickBot="1" x14ac:dyDescent="0.3">
      <c r="A195" s="39"/>
      <c r="B195" s="228"/>
      <c r="C195" s="18"/>
      <c r="E195" s="24" t="s">
        <v>7</v>
      </c>
      <c r="F195" s="210">
        <f>(C193/1.22)*(1-G194)</f>
        <v>9.3442622950819665</v>
      </c>
      <c r="G195" s="211"/>
      <c r="H195" s="2"/>
      <c r="I195" s="24" t="s">
        <v>7</v>
      </c>
      <c r="J195" s="210">
        <f>(C193/1.22)*(1-K194)</f>
        <v>9.3442622950819665</v>
      </c>
      <c r="K195" s="211"/>
      <c r="M195" s="24" t="s">
        <v>7</v>
      </c>
      <c r="N195" s="210">
        <f>(C193/1.22)*(1-O194)</f>
        <v>6.2295081967213122</v>
      </c>
      <c r="O195" s="211"/>
      <c r="P195" s="252"/>
    </row>
    <row r="196" spans="1:16" ht="15" customHeight="1" thickBot="1" x14ac:dyDescent="0.3">
      <c r="A196" s="37"/>
      <c r="C196" s="9"/>
      <c r="E196" s="8"/>
      <c r="F196" s="206" t="s">
        <v>8</v>
      </c>
      <c r="G196" s="212">
        <f>SUM(G189:G193)</f>
        <v>0</v>
      </c>
      <c r="I196" s="8"/>
      <c r="J196" s="214" t="s">
        <v>8</v>
      </c>
      <c r="K196" s="215">
        <f>SUM(K189:K193)</f>
        <v>0</v>
      </c>
      <c r="M196" s="216" t="str">
        <f>IF(O196&gt;=9,"ordine valido","attenzione:                                                          ordine minimo 10 pz")</f>
        <v>attenzione:                                                          ordine minimo 10 pz</v>
      </c>
      <c r="N196" s="217" t="s">
        <v>8</v>
      </c>
      <c r="O196" s="219">
        <f>SUM(O189:O193)</f>
        <v>0</v>
      </c>
      <c r="P196" s="252"/>
    </row>
    <row r="197" spans="1:16" ht="15.75" thickBot="1" x14ac:dyDescent="0.3">
      <c r="A197" s="37"/>
      <c r="B197" s="193" t="s">
        <v>157</v>
      </c>
      <c r="C197" s="194" t="str">
        <f>+C190</f>
        <v>GLI AMICI</v>
      </c>
      <c r="E197" s="3"/>
      <c r="F197" s="207"/>
      <c r="G197" s="213"/>
      <c r="I197" s="3"/>
      <c r="J197" s="207"/>
      <c r="K197" s="213"/>
      <c r="M197" s="216"/>
      <c r="N197" s="218"/>
      <c r="O197" s="220"/>
      <c r="P197" s="252"/>
    </row>
    <row r="198" spans="1:16" ht="15.75" thickBot="1" x14ac:dyDescent="0.3">
      <c r="A198" s="37"/>
      <c r="B198" s="156" t="s">
        <v>101</v>
      </c>
      <c r="C198" s="157" t="s">
        <v>156</v>
      </c>
      <c r="E198" s="8" t="s">
        <v>38</v>
      </c>
      <c r="F198" s="206" t="s">
        <v>9</v>
      </c>
      <c r="G198" s="204">
        <f>F195*G196</f>
        <v>0</v>
      </c>
      <c r="I198" s="8" t="s">
        <v>36</v>
      </c>
      <c r="J198" s="206" t="s">
        <v>9</v>
      </c>
      <c r="K198" s="204">
        <f>J195*K196</f>
        <v>0</v>
      </c>
      <c r="M198" s="8" t="s">
        <v>37</v>
      </c>
      <c r="N198" s="206" t="s">
        <v>9</v>
      </c>
      <c r="O198" s="204">
        <f>N195*O196</f>
        <v>0</v>
      </c>
      <c r="P198" s="252"/>
    </row>
    <row r="199" spans="1:16" ht="15.75" thickBot="1" x14ac:dyDescent="0.3">
      <c r="A199" s="37"/>
      <c r="B199" s="158">
        <f>+G196+K196+O196</f>
        <v>0</v>
      </c>
      <c r="C199" s="159">
        <f>+G198+K198+O198</f>
        <v>0</v>
      </c>
      <c r="E199" s="3" t="s">
        <v>31</v>
      </c>
      <c r="F199" s="207"/>
      <c r="G199" s="205"/>
      <c r="I199" s="3" t="s">
        <v>29</v>
      </c>
      <c r="J199" s="207"/>
      <c r="K199" s="205"/>
      <c r="M199" s="3" t="s">
        <v>30</v>
      </c>
      <c r="N199" s="207"/>
      <c r="O199" s="205"/>
      <c r="P199" s="252"/>
    </row>
    <row r="200" spans="1:16" ht="15.75" thickBot="1" x14ac:dyDescent="0.3">
      <c r="F200" s="11"/>
      <c r="G200" s="11"/>
      <c r="J200" s="10"/>
      <c r="K200" s="10"/>
      <c r="N200" s="10"/>
      <c r="O200" s="10"/>
      <c r="P200" s="252"/>
    </row>
    <row r="201" spans="1:16" ht="36.950000000000003" customHeight="1" x14ac:dyDescent="0.35">
      <c r="A201" s="225" t="s">
        <v>35</v>
      </c>
      <c r="B201" s="5"/>
      <c r="C201" s="19" t="s">
        <v>112</v>
      </c>
      <c r="E201" s="12"/>
      <c r="F201" s="42" t="s">
        <v>0</v>
      </c>
      <c r="G201" s="85"/>
      <c r="H201" s="2"/>
      <c r="I201" s="12"/>
      <c r="J201" s="42" t="s">
        <v>0</v>
      </c>
      <c r="K201" s="85"/>
      <c r="M201" s="12"/>
      <c r="N201" s="221"/>
      <c r="O201" s="222"/>
      <c r="P201" s="252"/>
    </row>
    <row r="202" spans="1:16" ht="36.950000000000003" customHeight="1" thickBot="1" x14ac:dyDescent="0.3">
      <c r="A202" s="226"/>
      <c r="B202" s="6"/>
      <c r="C202" s="20" t="s">
        <v>118</v>
      </c>
      <c r="E202" s="13"/>
      <c r="F202" s="34" t="s">
        <v>1</v>
      </c>
      <c r="G202" s="82"/>
      <c r="H202" s="2"/>
      <c r="I202" s="13"/>
      <c r="J202" s="34" t="s">
        <v>1</v>
      </c>
      <c r="K202" s="82"/>
      <c r="M202" s="13"/>
      <c r="N202" s="34" t="s">
        <v>1</v>
      </c>
      <c r="O202" s="82"/>
      <c r="P202" s="252"/>
    </row>
    <row r="203" spans="1:16" ht="36.950000000000003" customHeight="1" x14ac:dyDescent="0.25">
      <c r="A203" s="39"/>
      <c r="B203" s="6"/>
      <c r="C203" s="23"/>
      <c r="E203" s="13"/>
      <c r="F203" s="34" t="s">
        <v>2</v>
      </c>
      <c r="G203" s="82"/>
      <c r="H203" s="2"/>
      <c r="I203" s="13"/>
      <c r="J203" s="34" t="s">
        <v>2</v>
      </c>
      <c r="K203" s="82"/>
      <c r="M203" s="13"/>
      <c r="N203" s="34" t="s">
        <v>2</v>
      </c>
      <c r="O203" s="82"/>
      <c r="P203" s="252"/>
    </row>
    <row r="204" spans="1:16" ht="36.950000000000003" customHeight="1" x14ac:dyDescent="0.35">
      <c r="A204" s="39"/>
      <c r="B204" s="6"/>
      <c r="C204" s="21" t="s">
        <v>6</v>
      </c>
      <c r="E204" s="13"/>
      <c r="F204" s="34" t="s">
        <v>3</v>
      </c>
      <c r="G204" s="82"/>
      <c r="H204" s="2"/>
      <c r="I204" s="13"/>
      <c r="J204" s="34" t="s">
        <v>3</v>
      </c>
      <c r="K204" s="82"/>
      <c r="M204" s="13"/>
      <c r="N204" s="34" t="s">
        <v>3</v>
      </c>
      <c r="O204" s="82"/>
      <c r="P204" s="252"/>
    </row>
    <row r="205" spans="1:16" ht="36.950000000000003" customHeight="1" thickBot="1" x14ac:dyDescent="0.3">
      <c r="A205" s="39"/>
      <c r="B205" s="7"/>
      <c r="C205" s="22">
        <v>19</v>
      </c>
      <c r="E205" s="14"/>
      <c r="F205" s="33" t="s">
        <v>4</v>
      </c>
      <c r="G205" s="83"/>
      <c r="H205" s="2"/>
      <c r="I205" s="14"/>
      <c r="J205" s="33" t="s">
        <v>4</v>
      </c>
      <c r="K205" s="83"/>
      <c r="M205" s="14"/>
      <c r="N205" s="33" t="s">
        <v>4</v>
      </c>
      <c r="O205" s="83"/>
      <c r="P205" s="252"/>
    </row>
    <row r="206" spans="1:16" ht="15" customHeight="1" thickBot="1" x14ac:dyDescent="0.3">
      <c r="A206" s="39"/>
      <c r="B206" s="227" t="s">
        <v>119</v>
      </c>
      <c r="C206" s="25"/>
      <c r="E206" s="24" t="s">
        <v>13</v>
      </c>
      <c r="F206" s="14"/>
      <c r="G206" s="26">
        <v>0.4</v>
      </c>
      <c r="H206" s="2"/>
      <c r="I206" s="24" t="s">
        <v>13</v>
      </c>
      <c r="J206" s="14"/>
      <c r="K206" s="26">
        <v>0.4</v>
      </c>
      <c r="M206" s="24" t="s">
        <v>13</v>
      </c>
      <c r="N206" s="14"/>
      <c r="O206" s="26">
        <v>0.4</v>
      </c>
      <c r="P206" s="252"/>
    </row>
    <row r="207" spans="1:16" ht="15" customHeight="1" thickBot="1" x14ac:dyDescent="0.3">
      <c r="A207" s="39"/>
      <c r="B207" s="228"/>
      <c r="C207" s="18"/>
      <c r="E207" s="24" t="s">
        <v>7</v>
      </c>
      <c r="F207" s="210">
        <f>(C205/1.22)*(1-G206)</f>
        <v>9.3442622950819665</v>
      </c>
      <c r="G207" s="211"/>
      <c r="H207" s="2"/>
      <c r="I207" s="24" t="s">
        <v>7</v>
      </c>
      <c r="J207" s="210">
        <f>(C205/1.22)*(1-K206)</f>
        <v>9.3442622950819665</v>
      </c>
      <c r="K207" s="211"/>
      <c r="M207" s="24" t="s">
        <v>7</v>
      </c>
      <c r="N207" s="210">
        <f>(C205/1.22)*(1-O206)</f>
        <v>9.3442622950819665</v>
      </c>
      <c r="O207" s="211"/>
      <c r="P207" s="252"/>
    </row>
    <row r="208" spans="1:16" ht="15.75" thickBot="1" x14ac:dyDescent="0.3">
      <c r="A208" s="37"/>
      <c r="C208" s="9"/>
      <c r="E208" s="8"/>
      <c r="F208" s="206" t="s">
        <v>8</v>
      </c>
      <c r="G208" s="212">
        <f>SUM(G201:G205)</f>
        <v>0</v>
      </c>
      <c r="I208" s="8"/>
      <c r="J208" s="214" t="s">
        <v>8</v>
      </c>
      <c r="K208" s="215">
        <f>SUM(K201:K205)</f>
        <v>0</v>
      </c>
      <c r="M208" s="216"/>
      <c r="N208" s="217" t="s">
        <v>8</v>
      </c>
      <c r="O208" s="215">
        <f>SUM(O201:O205)</f>
        <v>0</v>
      </c>
      <c r="P208" s="252"/>
    </row>
    <row r="209" spans="1:16" ht="15.75" thickBot="1" x14ac:dyDescent="0.3">
      <c r="A209" s="37"/>
      <c r="B209" s="193" t="s">
        <v>157</v>
      </c>
      <c r="C209" s="194" t="str">
        <f>+C202</f>
        <v>HO ANCORA LA FORZA</v>
      </c>
      <c r="E209" s="3"/>
      <c r="F209" s="207"/>
      <c r="G209" s="213"/>
      <c r="I209" s="3"/>
      <c r="J209" s="207"/>
      <c r="K209" s="213"/>
      <c r="M209" s="216"/>
      <c r="N209" s="218"/>
      <c r="O209" s="213"/>
      <c r="P209" s="252"/>
    </row>
    <row r="210" spans="1:16" ht="15.75" thickBot="1" x14ac:dyDescent="0.3">
      <c r="A210" s="37"/>
      <c r="B210" s="156" t="s">
        <v>101</v>
      </c>
      <c r="C210" s="157" t="s">
        <v>156</v>
      </c>
      <c r="E210" s="8" t="s">
        <v>36</v>
      </c>
      <c r="F210" s="206" t="s">
        <v>9</v>
      </c>
      <c r="G210" s="204">
        <f>F207*G208</f>
        <v>0</v>
      </c>
      <c r="I210" s="8" t="s">
        <v>38</v>
      </c>
      <c r="J210" s="206" t="s">
        <v>9</v>
      </c>
      <c r="K210" s="204">
        <f>J207*K208</f>
        <v>0</v>
      </c>
      <c r="M210" s="8" t="s">
        <v>30</v>
      </c>
      <c r="N210" s="206" t="s">
        <v>9</v>
      </c>
      <c r="O210" s="204">
        <f>N207*O208</f>
        <v>0</v>
      </c>
      <c r="P210" s="252"/>
    </row>
    <row r="211" spans="1:16" ht="15.75" thickBot="1" x14ac:dyDescent="0.3">
      <c r="A211" s="37"/>
      <c r="B211" s="158">
        <f>+G208+K208+O208</f>
        <v>0</v>
      </c>
      <c r="C211" s="159">
        <f>+G210+K210+O210</f>
        <v>0</v>
      </c>
      <c r="E211" s="3" t="s">
        <v>29</v>
      </c>
      <c r="F211" s="207"/>
      <c r="G211" s="205"/>
      <c r="I211" s="3" t="s">
        <v>31</v>
      </c>
      <c r="J211" s="207"/>
      <c r="K211" s="205"/>
      <c r="M211" s="3" t="s">
        <v>29</v>
      </c>
      <c r="N211" s="207"/>
      <c r="O211" s="205"/>
      <c r="P211" s="252"/>
    </row>
    <row r="212" spans="1:16" ht="15.75" thickBot="1" x14ac:dyDescent="0.3">
      <c r="F212" s="11"/>
      <c r="G212" s="11"/>
      <c r="J212" s="11"/>
      <c r="K212" s="11"/>
      <c r="N212" s="10"/>
      <c r="O212" s="10"/>
      <c r="P212" s="252"/>
    </row>
    <row r="213" spans="1:16" ht="36.950000000000003" customHeight="1" x14ac:dyDescent="0.35">
      <c r="A213" s="225" t="s">
        <v>35</v>
      </c>
      <c r="B213" s="5"/>
      <c r="C213" s="19" t="s">
        <v>28</v>
      </c>
      <c r="E213" s="12"/>
      <c r="F213" s="42" t="s">
        <v>0</v>
      </c>
      <c r="G213" s="85"/>
      <c r="H213" s="2"/>
      <c r="I213" s="12"/>
      <c r="J213" s="42" t="s">
        <v>0</v>
      </c>
      <c r="K213" s="85"/>
      <c r="M213" s="116"/>
      <c r="N213" s="223"/>
      <c r="O213" s="223"/>
      <c r="P213" s="252"/>
    </row>
    <row r="214" spans="1:16" ht="36.950000000000003" customHeight="1" thickBot="1" x14ac:dyDescent="0.3">
      <c r="A214" s="226"/>
      <c r="B214" s="6"/>
      <c r="C214" s="20" t="s">
        <v>21</v>
      </c>
      <c r="E214" s="13"/>
      <c r="F214" s="15" t="s">
        <v>1</v>
      </c>
      <c r="G214" s="82"/>
      <c r="H214" s="2"/>
      <c r="I214" s="13"/>
      <c r="J214" s="118" t="s">
        <v>1</v>
      </c>
      <c r="K214" s="82"/>
      <c r="M214" s="116"/>
      <c r="N214" s="116"/>
      <c r="O214" s="110"/>
      <c r="P214" s="252"/>
    </row>
    <row r="215" spans="1:16" ht="36.950000000000003" customHeight="1" x14ac:dyDescent="0.25">
      <c r="A215" s="39"/>
      <c r="B215" s="6"/>
      <c r="C215" s="23"/>
      <c r="E215" s="13"/>
      <c r="F215" s="15" t="s">
        <v>2</v>
      </c>
      <c r="G215" s="82"/>
      <c r="H215" s="2"/>
      <c r="I215" s="13"/>
      <c r="J215" s="118" t="s">
        <v>2</v>
      </c>
      <c r="K215" s="82"/>
      <c r="M215" s="116"/>
      <c r="N215" s="116"/>
      <c r="O215" s="110"/>
      <c r="P215" s="252"/>
    </row>
    <row r="216" spans="1:16" ht="36.950000000000003" customHeight="1" x14ac:dyDescent="0.35">
      <c r="A216" s="39"/>
      <c r="B216" s="6"/>
      <c r="C216" s="21" t="s">
        <v>6</v>
      </c>
      <c r="E216" s="13"/>
      <c r="F216" s="15" t="s">
        <v>3</v>
      </c>
      <c r="G216" s="82"/>
      <c r="H216" s="2"/>
      <c r="I216" s="13"/>
      <c r="J216" s="118" t="s">
        <v>3</v>
      </c>
      <c r="K216" s="82"/>
      <c r="M216" s="116"/>
      <c r="N216" s="116"/>
      <c r="O216" s="110"/>
      <c r="P216" s="252"/>
    </row>
    <row r="217" spans="1:16" ht="36.950000000000003" customHeight="1" thickBot="1" x14ac:dyDescent="0.3">
      <c r="A217" s="39"/>
      <c r="B217" s="7"/>
      <c r="C217" s="22">
        <v>19</v>
      </c>
      <c r="E217" s="14"/>
      <c r="F217" s="4" t="s">
        <v>4</v>
      </c>
      <c r="G217" s="83"/>
      <c r="H217" s="2"/>
      <c r="I217" s="14"/>
      <c r="J217" s="117" t="s">
        <v>4</v>
      </c>
      <c r="K217" s="83"/>
      <c r="M217" s="116"/>
      <c r="N217" s="116"/>
      <c r="O217" s="110"/>
      <c r="P217" s="252"/>
    </row>
    <row r="218" spans="1:16" ht="15" customHeight="1" thickBot="1" x14ac:dyDescent="0.3">
      <c r="A218" s="39"/>
      <c r="B218" s="227" t="s">
        <v>135</v>
      </c>
      <c r="C218" s="25"/>
      <c r="E218" s="24" t="s">
        <v>13</v>
      </c>
      <c r="F218" s="14"/>
      <c r="G218" s="26">
        <v>0.4</v>
      </c>
      <c r="H218" s="2"/>
      <c r="I218" s="24" t="s">
        <v>13</v>
      </c>
      <c r="J218" s="14"/>
      <c r="K218" s="26">
        <v>0.4</v>
      </c>
      <c r="M218" s="24"/>
      <c r="N218" s="111"/>
      <c r="O218" s="112"/>
      <c r="P218" s="252"/>
    </row>
    <row r="219" spans="1:16" ht="15" customHeight="1" thickBot="1" x14ac:dyDescent="0.3">
      <c r="A219" s="39"/>
      <c r="B219" s="228"/>
      <c r="C219" s="18"/>
      <c r="E219" s="24" t="s">
        <v>7</v>
      </c>
      <c r="F219" s="210">
        <f>(C217/1.22)*(1-G218)</f>
        <v>9.3442622950819665</v>
      </c>
      <c r="G219" s="211"/>
      <c r="H219" s="2"/>
      <c r="I219" s="24" t="s">
        <v>7</v>
      </c>
      <c r="J219" s="210">
        <f>(C217/1.22)*(1-K218)</f>
        <v>9.3442622950819665</v>
      </c>
      <c r="K219" s="211"/>
      <c r="M219" s="24"/>
      <c r="N219" s="229"/>
      <c r="O219" s="229"/>
      <c r="P219" s="252"/>
    </row>
    <row r="220" spans="1:16" ht="15.75" thickBot="1" x14ac:dyDescent="0.3">
      <c r="A220" s="37"/>
      <c r="C220" s="9"/>
      <c r="E220" s="8"/>
      <c r="F220" s="206" t="s">
        <v>8</v>
      </c>
      <c r="G220" s="212">
        <f>SUM(G213:G217)</f>
        <v>0</v>
      </c>
      <c r="I220" s="8"/>
      <c r="J220" s="214" t="s">
        <v>8</v>
      </c>
      <c r="K220" s="215">
        <f>SUM(K213:K217)</f>
        <v>0</v>
      </c>
      <c r="M220" s="231"/>
      <c r="N220" s="230"/>
      <c r="O220" s="230"/>
      <c r="P220" s="252"/>
    </row>
    <row r="221" spans="1:16" ht="15.75" thickBot="1" x14ac:dyDescent="0.3">
      <c r="A221" s="37"/>
      <c r="B221" s="193" t="s">
        <v>157</v>
      </c>
      <c r="C221" s="194" t="str">
        <f>+C214</f>
        <v>GAGARIN</v>
      </c>
      <c r="E221" s="3"/>
      <c r="F221" s="207"/>
      <c r="G221" s="213"/>
      <c r="I221" s="3"/>
      <c r="J221" s="207"/>
      <c r="K221" s="213"/>
      <c r="M221" s="231"/>
      <c r="N221" s="230"/>
      <c r="O221" s="230"/>
      <c r="P221" s="252"/>
    </row>
    <row r="222" spans="1:16" ht="15.75" thickBot="1" x14ac:dyDescent="0.3">
      <c r="A222" s="37"/>
      <c r="B222" s="156" t="s">
        <v>101</v>
      </c>
      <c r="C222" s="157" t="s">
        <v>156</v>
      </c>
      <c r="E222" s="8" t="s">
        <v>30</v>
      </c>
      <c r="F222" s="206" t="s">
        <v>9</v>
      </c>
      <c r="G222" s="204">
        <f>F219*G220</f>
        <v>0</v>
      </c>
      <c r="I222" s="8" t="s">
        <v>36</v>
      </c>
      <c r="J222" s="206" t="s">
        <v>9</v>
      </c>
      <c r="K222" s="204">
        <f>J219*K220</f>
        <v>0</v>
      </c>
      <c r="M222" s="31"/>
      <c r="N222" s="230"/>
      <c r="O222" s="229"/>
      <c r="P222" s="252"/>
    </row>
    <row r="223" spans="1:16" ht="15.75" thickBot="1" x14ac:dyDescent="0.3">
      <c r="A223" s="37"/>
      <c r="B223" s="158">
        <f>+G220+K220+O220</f>
        <v>0</v>
      </c>
      <c r="C223" s="159">
        <f>+G222+K222+O222</f>
        <v>0</v>
      </c>
      <c r="E223" s="3" t="s">
        <v>144</v>
      </c>
      <c r="F223" s="207"/>
      <c r="G223" s="205"/>
      <c r="I223" s="3" t="s">
        <v>144</v>
      </c>
      <c r="J223" s="207"/>
      <c r="K223" s="205"/>
      <c r="M223" s="32"/>
      <c r="N223" s="230"/>
      <c r="O223" s="229"/>
      <c r="P223" s="252"/>
    </row>
    <row r="224" spans="1:16" ht="15.75" thickBot="1" x14ac:dyDescent="0.3">
      <c r="F224" s="11"/>
      <c r="G224" s="11"/>
      <c r="J224" s="11"/>
      <c r="K224" s="11"/>
      <c r="N224" s="11"/>
      <c r="O224" s="11"/>
      <c r="P224" s="252"/>
    </row>
    <row r="225" spans="1:16" ht="36.950000000000003" customHeight="1" x14ac:dyDescent="0.35">
      <c r="A225" s="225" t="s">
        <v>35</v>
      </c>
      <c r="B225" s="5"/>
      <c r="C225" s="19" t="s">
        <v>32</v>
      </c>
      <c r="E225" s="12"/>
      <c r="F225" s="42" t="s">
        <v>0</v>
      </c>
      <c r="G225" s="85"/>
      <c r="H225" s="2"/>
      <c r="I225" s="12"/>
      <c r="J225" s="42" t="s">
        <v>0</v>
      </c>
      <c r="K225" s="85"/>
      <c r="M225" s="12"/>
      <c r="N225" s="221" t="s">
        <v>14</v>
      </c>
      <c r="O225" s="222"/>
      <c r="P225" s="252"/>
    </row>
    <row r="226" spans="1:16" ht="36.950000000000003" customHeight="1" thickBot="1" x14ac:dyDescent="0.3">
      <c r="A226" s="226"/>
      <c r="B226" s="6"/>
      <c r="C226" s="201" t="s">
        <v>33</v>
      </c>
      <c r="E226" s="13"/>
      <c r="F226" s="16" t="s">
        <v>1</v>
      </c>
      <c r="G226" s="82"/>
      <c r="H226" s="2"/>
      <c r="I226" s="13"/>
      <c r="J226" s="16" t="s">
        <v>1</v>
      </c>
      <c r="K226" s="82"/>
      <c r="M226" s="13"/>
      <c r="N226" s="16" t="s">
        <v>1</v>
      </c>
      <c r="O226" s="82"/>
      <c r="P226" s="252"/>
    </row>
    <row r="227" spans="1:16" ht="36.950000000000003" customHeight="1" x14ac:dyDescent="0.25">
      <c r="A227" s="39"/>
      <c r="B227" s="6"/>
      <c r="C227" s="23"/>
      <c r="E227" s="13"/>
      <c r="F227" s="16" t="s">
        <v>2</v>
      </c>
      <c r="G227" s="82"/>
      <c r="H227" s="2"/>
      <c r="I227" s="13"/>
      <c r="J227" s="16" t="s">
        <v>2</v>
      </c>
      <c r="K227" s="82"/>
      <c r="M227" s="13"/>
      <c r="N227" s="16" t="s">
        <v>2</v>
      </c>
      <c r="O227" s="82"/>
      <c r="P227" s="252"/>
    </row>
    <row r="228" spans="1:16" ht="36.950000000000003" customHeight="1" x14ac:dyDescent="0.35">
      <c r="A228" s="39"/>
      <c r="B228" s="6"/>
      <c r="C228" s="21" t="s">
        <v>6</v>
      </c>
      <c r="E228" s="13"/>
      <c r="F228" s="16" t="s">
        <v>3</v>
      </c>
      <c r="G228" s="82"/>
      <c r="H228" s="2"/>
      <c r="I228" s="13"/>
      <c r="J228" s="16" t="s">
        <v>3</v>
      </c>
      <c r="K228" s="82"/>
      <c r="M228" s="13"/>
      <c r="N228" s="16" t="s">
        <v>3</v>
      </c>
      <c r="O228" s="82"/>
      <c r="P228" s="252"/>
    </row>
    <row r="229" spans="1:16" ht="36.950000000000003" customHeight="1" thickBot="1" x14ac:dyDescent="0.3">
      <c r="A229" s="39"/>
      <c r="B229" s="7"/>
      <c r="C229" s="22">
        <v>19</v>
      </c>
      <c r="E229" s="14"/>
      <c r="F229" s="17" t="s">
        <v>4</v>
      </c>
      <c r="G229" s="83"/>
      <c r="H229" s="2"/>
      <c r="I229" s="14"/>
      <c r="J229" s="17" t="s">
        <v>4</v>
      </c>
      <c r="K229" s="83"/>
      <c r="M229" s="14"/>
      <c r="N229" s="17" t="s">
        <v>4</v>
      </c>
      <c r="O229" s="83"/>
      <c r="P229" s="252"/>
    </row>
    <row r="230" spans="1:16" ht="15" customHeight="1" thickBot="1" x14ac:dyDescent="0.3">
      <c r="A230" s="39"/>
      <c r="B230" s="227" t="s">
        <v>134</v>
      </c>
      <c r="C230" s="25"/>
      <c r="E230" s="24" t="s">
        <v>13</v>
      </c>
      <c r="F230" s="14"/>
      <c r="G230" s="26">
        <v>0.4</v>
      </c>
      <c r="H230" s="2"/>
      <c r="I230" s="24" t="s">
        <v>13</v>
      </c>
      <c r="J230" s="14"/>
      <c r="K230" s="26">
        <v>0.4</v>
      </c>
      <c r="M230" s="24" t="s">
        <v>13</v>
      </c>
      <c r="N230" s="43"/>
      <c r="O230" s="44">
        <v>0.6</v>
      </c>
      <c r="P230" s="252"/>
    </row>
    <row r="231" spans="1:16" ht="15" customHeight="1" thickBot="1" x14ac:dyDescent="0.3">
      <c r="A231" s="39"/>
      <c r="B231" s="228"/>
      <c r="C231" s="18"/>
      <c r="E231" s="24" t="s">
        <v>7</v>
      </c>
      <c r="F231" s="210">
        <f>(C229/1.22)*(1-G230)</f>
        <v>9.3442622950819665</v>
      </c>
      <c r="G231" s="211"/>
      <c r="H231" s="2"/>
      <c r="I231" s="24" t="s">
        <v>7</v>
      </c>
      <c r="J231" s="210">
        <f>(C229/1.22)*(1-K230)</f>
        <v>9.3442622950819665</v>
      </c>
      <c r="K231" s="211"/>
      <c r="M231" s="24" t="s">
        <v>7</v>
      </c>
      <c r="N231" s="210">
        <f>(C229/1.22)*(1-O230)</f>
        <v>6.2295081967213122</v>
      </c>
      <c r="O231" s="211"/>
      <c r="P231" s="252"/>
    </row>
    <row r="232" spans="1:16" ht="15.75" thickBot="1" x14ac:dyDescent="0.3">
      <c r="A232" s="37"/>
      <c r="C232" s="9"/>
      <c r="E232" s="8"/>
      <c r="F232" s="206" t="s">
        <v>8</v>
      </c>
      <c r="G232" s="212">
        <f>SUM(G225:G229)</f>
        <v>0</v>
      </c>
      <c r="I232" s="8"/>
      <c r="J232" s="214" t="s">
        <v>8</v>
      </c>
      <c r="K232" s="215">
        <f>SUM(K225:K229)</f>
        <v>0</v>
      </c>
      <c r="M232" s="216" t="str">
        <f>IF(O232&gt;=9,"ordine valido","attenzione:                                                          ordine minimo 10 pz")</f>
        <v>attenzione:                                                          ordine minimo 10 pz</v>
      </c>
      <c r="N232" s="217" t="s">
        <v>8</v>
      </c>
      <c r="O232" s="219">
        <f>SUM(O225:O229)</f>
        <v>0</v>
      </c>
      <c r="P232" s="252"/>
    </row>
    <row r="233" spans="1:16" ht="15.75" thickBot="1" x14ac:dyDescent="0.3">
      <c r="A233" s="37"/>
      <c r="B233" s="193" t="s">
        <v>157</v>
      </c>
      <c r="C233" s="194" t="str">
        <f>+C226</f>
        <v>I CAN CHANGE THE WORLD</v>
      </c>
      <c r="E233" s="3"/>
      <c r="F233" s="207"/>
      <c r="G233" s="213"/>
      <c r="I233" s="3"/>
      <c r="J233" s="207"/>
      <c r="K233" s="213"/>
      <c r="M233" s="216"/>
      <c r="N233" s="218"/>
      <c r="O233" s="220"/>
      <c r="P233" s="252"/>
    </row>
    <row r="234" spans="1:16" ht="15.75" thickBot="1" x14ac:dyDescent="0.3">
      <c r="A234" s="37"/>
      <c r="B234" s="156" t="s">
        <v>101</v>
      </c>
      <c r="C234" s="157" t="s">
        <v>156</v>
      </c>
      <c r="E234" s="8" t="s">
        <v>38</v>
      </c>
      <c r="F234" s="206" t="s">
        <v>9</v>
      </c>
      <c r="G234" s="204">
        <f>F231*G232</f>
        <v>0</v>
      </c>
      <c r="I234" s="8" t="s">
        <v>36</v>
      </c>
      <c r="J234" s="206" t="s">
        <v>9</v>
      </c>
      <c r="K234" s="204">
        <f>J231*K232</f>
        <v>0</v>
      </c>
      <c r="M234" s="8" t="s">
        <v>37</v>
      </c>
      <c r="N234" s="206" t="s">
        <v>9</v>
      </c>
      <c r="O234" s="204">
        <f>N231*O232</f>
        <v>0</v>
      </c>
      <c r="P234" s="252"/>
    </row>
    <row r="235" spans="1:16" ht="15.75" thickBot="1" x14ac:dyDescent="0.3">
      <c r="A235" s="37"/>
      <c r="B235" s="158">
        <f>+G232+K232+O232</f>
        <v>0</v>
      </c>
      <c r="C235" s="159">
        <f>+G234+K234+O234</f>
        <v>0</v>
      </c>
      <c r="E235" s="3" t="s">
        <v>31</v>
      </c>
      <c r="F235" s="207"/>
      <c r="G235" s="205"/>
      <c r="I235" s="3" t="s">
        <v>29</v>
      </c>
      <c r="J235" s="207"/>
      <c r="K235" s="205"/>
      <c r="M235" s="3" t="s">
        <v>30</v>
      </c>
      <c r="N235" s="207"/>
      <c r="O235" s="205"/>
      <c r="P235" s="252"/>
    </row>
    <row r="236" spans="1:16" ht="15.75" thickBot="1" x14ac:dyDescent="0.3">
      <c r="F236" s="11"/>
      <c r="G236" s="11"/>
      <c r="J236" s="10"/>
      <c r="K236" s="10"/>
      <c r="M236" s="10"/>
      <c r="N236" s="10"/>
      <c r="O236" s="10"/>
      <c r="P236" s="252"/>
    </row>
    <row r="237" spans="1:16" ht="36.950000000000003" customHeight="1" x14ac:dyDescent="0.35">
      <c r="A237" s="225" t="s">
        <v>35</v>
      </c>
      <c r="B237" s="5"/>
      <c r="C237" s="19" t="s">
        <v>32</v>
      </c>
      <c r="E237" s="12"/>
      <c r="F237" s="42" t="s">
        <v>0</v>
      </c>
      <c r="G237" s="85"/>
      <c r="H237" s="2"/>
      <c r="I237" s="12"/>
      <c r="J237" s="42" t="s">
        <v>0</v>
      </c>
      <c r="K237" s="85"/>
      <c r="M237" s="12"/>
      <c r="N237" s="221" t="s">
        <v>14</v>
      </c>
      <c r="O237" s="222"/>
      <c r="P237" s="252"/>
    </row>
    <row r="238" spans="1:16" ht="36.950000000000003" customHeight="1" thickBot="1" x14ac:dyDescent="0.3">
      <c r="A238" s="226"/>
      <c r="B238" s="6"/>
      <c r="C238" s="20" t="s">
        <v>133</v>
      </c>
      <c r="E238" s="13"/>
      <c r="F238" s="16" t="s">
        <v>1</v>
      </c>
      <c r="G238" s="82"/>
      <c r="H238" s="2"/>
      <c r="I238" s="13"/>
      <c r="J238" s="16" t="s">
        <v>1</v>
      </c>
      <c r="K238" s="82"/>
      <c r="M238" s="13"/>
      <c r="N238" s="16" t="s">
        <v>1</v>
      </c>
      <c r="O238" s="82"/>
      <c r="P238" s="252"/>
    </row>
    <row r="239" spans="1:16" ht="36.950000000000003" customHeight="1" x14ac:dyDescent="0.25">
      <c r="A239" s="39"/>
      <c r="B239" s="6"/>
      <c r="C239" s="23"/>
      <c r="E239" s="13"/>
      <c r="F239" s="16" t="s">
        <v>2</v>
      </c>
      <c r="G239" s="82"/>
      <c r="H239" s="2"/>
      <c r="I239" s="13"/>
      <c r="J239" s="16" t="s">
        <v>2</v>
      </c>
      <c r="K239" s="82"/>
      <c r="M239" s="13"/>
      <c r="N239" s="16" t="s">
        <v>2</v>
      </c>
      <c r="O239" s="82"/>
      <c r="P239" s="252"/>
    </row>
    <row r="240" spans="1:16" ht="36.950000000000003" customHeight="1" x14ac:dyDescent="0.35">
      <c r="A240" s="39"/>
      <c r="B240" s="6"/>
      <c r="C240" s="21" t="s">
        <v>6</v>
      </c>
      <c r="E240" s="13"/>
      <c r="F240" s="16" t="s">
        <v>3</v>
      </c>
      <c r="G240" s="82"/>
      <c r="H240" s="2"/>
      <c r="I240" s="13"/>
      <c r="J240" s="16" t="s">
        <v>3</v>
      </c>
      <c r="K240" s="82"/>
      <c r="M240" s="13"/>
      <c r="N240" s="16" t="s">
        <v>3</v>
      </c>
      <c r="O240" s="82"/>
      <c r="P240" s="252"/>
    </row>
    <row r="241" spans="1:16" ht="36.950000000000003" customHeight="1" thickBot="1" x14ac:dyDescent="0.3">
      <c r="A241" s="39"/>
      <c r="B241" s="7"/>
      <c r="C241" s="22">
        <v>19</v>
      </c>
      <c r="E241" s="14"/>
      <c r="F241" s="17" t="s">
        <v>4</v>
      </c>
      <c r="G241" s="83"/>
      <c r="H241" s="2"/>
      <c r="I241" s="14"/>
      <c r="J241" s="17" t="s">
        <v>4</v>
      </c>
      <c r="K241" s="83"/>
      <c r="M241" s="14"/>
      <c r="N241" s="17" t="s">
        <v>4</v>
      </c>
      <c r="O241" s="83"/>
      <c r="P241" s="252"/>
    </row>
    <row r="242" spans="1:16" ht="15" customHeight="1" thickBot="1" x14ac:dyDescent="0.3">
      <c r="A242" s="39"/>
      <c r="B242" s="227" t="s">
        <v>132</v>
      </c>
      <c r="C242" s="25"/>
      <c r="E242" s="24" t="s">
        <v>13</v>
      </c>
      <c r="F242" s="14"/>
      <c r="G242" s="26">
        <v>0.4</v>
      </c>
      <c r="H242" s="2"/>
      <c r="I242" s="24" t="s">
        <v>13</v>
      </c>
      <c r="J242" s="14"/>
      <c r="K242" s="26">
        <v>0.4</v>
      </c>
      <c r="M242" s="24" t="s">
        <v>13</v>
      </c>
      <c r="N242" s="43"/>
      <c r="O242" s="44">
        <v>0.6</v>
      </c>
      <c r="P242" s="252"/>
    </row>
    <row r="243" spans="1:16" ht="15" customHeight="1" thickBot="1" x14ac:dyDescent="0.3">
      <c r="A243" s="39"/>
      <c r="B243" s="228"/>
      <c r="C243" s="18"/>
      <c r="E243" s="24" t="s">
        <v>7</v>
      </c>
      <c r="F243" s="210">
        <f>(C241/1.22)*(1-G242)</f>
        <v>9.3442622950819665</v>
      </c>
      <c r="G243" s="211"/>
      <c r="H243" s="2"/>
      <c r="I243" s="24" t="s">
        <v>7</v>
      </c>
      <c r="J243" s="210">
        <f>(C241/1.22)*(1-K242)</f>
        <v>9.3442622950819665</v>
      </c>
      <c r="K243" s="211"/>
      <c r="M243" s="24" t="s">
        <v>7</v>
      </c>
      <c r="N243" s="210">
        <f>(C241/1.22)*(1-O242)</f>
        <v>6.2295081967213122</v>
      </c>
      <c r="O243" s="211"/>
      <c r="P243" s="252"/>
    </row>
    <row r="244" spans="1:16" ht="15.75" thickBot="1" x14ac:dyDescent="0.3">
      <c r="A244" s="37"/>
      <c r="C244" s="9"/>
      <c r="E244" s="8"/>
      <c r="F244" s="206" t="s">
        <v>8</v>
      </c>
      <c r="G244" s="212">
        <f>SUM(G237:G241)</f>
        <v>0</v>
      </c>
      <c r="I244" s="8"/>
      <c r="J244" s="214" t="s">
        <v>8</v>
      </c>
      <c r="K244" s="215">
        <f>SUM(K237:K241)</f>
        <v>0</v>
      </c>
      <c r="M244" s="216" t="str">
        <f>IF(O244&gt;=9,"ordine valido","attenzione:                                                          ordine minimo 10 pz")</f>
        <v>attenzione:                                                          ordine minimo 10 pz</v>
      </c>
      <c r="N244" s="217" t="s">
        <v>8</v>
      </c>
      <c r="O244" s="219">
        <f>SUM(O237:O241)</f>
        <v>0</v>
      </c>
      <c r="P244" s="252"/>
    </row>
    <row r="245" spans="1:16" ht="15.75" thickBot="1" x14ac:dyDescent="0.3">
      <c r="A245" s="37"/>
      <c r="B245" s="193" t="s">
        <v>157</v>
      </c>
      <c r="C245" s="194" t="str">
        <f>+C238</f>
        <v>I NEED MORE SPACE</v>
      </c>
      <c r="E245" s="3"/>
      <c r="F245" s="207"/>
      <c r="G245" s="213"/>
      <c r="I245" s="3"/>
      <c r="J245" s="207"/>
      <c r="K245" s="213"/>
      <c r="M245" s="216"/>
      <c r="N245" s="218"/>
      <c r="O245" s="220"/>
      <c r="P245" s="252"/>
    </row>
    <row r="246" spans="1:16" ht="15.75" thickBot="1" x14ac:dyDescent="0.3">
      <c r="A246" s="37"/>
      <c r="B246" s="156" t="s">
        <v>101</v>
      </c>
      <c r="C246" s="157" t="s">
        <v>156</v>
      </c>
      <c r="E246" s="8" t="s">
        <v>30</v>
      </c>
      <c r="F246" s="206" t="s">
        <v>9</v>
      </c>
      <c r="G246" s="204">
        <f>F243*G244</f>
        <v>0</v>
      </c>
      <c r="I246" s="8" t="s">
        <v>36</v>
      </c>
      <c r="J246" s="206" t="s">
        <v>9</v>
      </c>
      <c r="K246" s="204">
        <f>J243*K244</f>
        <v>0</v>
      </c>
      <c r="M246" s="8" t="s">
        <v>37</v>
      </c>
      <c r="N246" s="206" t="s">
        <v>9</v>
      </c>
      <c r="O246" s="204">
        <f>N243*O244</f>
        <v>0</v>
      </c>
      <c r="P246" s="252"/>
    </row>
    <row r="247" spans="1:16" ht="15.75" thickBot="1" x14ac:dyDescent="0.3">
      <c r="A247" s="37"/>
      <c r="B247" s="158">
        <f>+G244+K244+O244</f>
        <v>0</v>
      </c>
      <c r="C247" s="159">
        <f>+G246+K246+O246</f>
        <v>0</v>
      </c>
      <c r="E247" s="3" t="s">
        <v>29</v>
      </c>
      <c r="F247" s="207"/>
      <c r="G247" s="205"/>
      <c r="I247" s="3" t="s">
        <v>29</v>
      </c>
      <c r="J247" s="207"/>
      <c r="K247" s="205"/>
      <c r="M247" s="3" t="s">
        <v>30</v>
      </c>
      <c r="N247" s="207"/>
      <c r="O247" s="205"/>
      <c r="P247" s="252"/>
    </row>
    <row r="248" spans="1:16" ht="15.75" thickBot="1" x14ac:dyDescent="0.3">
      <c r="F248" s="11"/>
      <c r="G248" s="11"/>
      <c r="J248" s="10"/>
      <c r="K248" s="10"/>
      <c r="N248" s="10"/>
      <c r="O248" s="10"/>
      <c r="P248" s="252"/>
    </row>
    <row r="249" spans="1:16" ht="36.950000000000003" customHeight="1" x14ac:dyDescent="0.35">
      <c r="A249" s="225" t="s">
        <v>35</v>
      </c>
      <c r="B249" s="5"/>
      <c r="C249" s="19" t="s">
        <v>127</v>
      </c>
      <c r="E249" s="12"/>
      <c r="F249" s="42" t="s">
        <v>0</v>
      </c>
      <c r="G249" s="85"/>
      <c r="H249" s="2"/>
      <c r="I249" s="136"/>
      <c r="J249" s="136"/>
      <c r="K249" s="110"/>
      <c r="M249" s="116"/>
      <c r="N249" s="223"/>
      <c r="O249" s="223"/>
      <c r="P249" s="252"/>
    </row>
    <row r="250" spans="1:16" ht="36.950000000000003" customHeight="1" thickBot="1" x14ac:dyDescent="0.3">
      <c r="A250" s="226"/>
      <c r="B250" s="6"/>
      <c r="C250" s="20" t="s">
        <v>128</v>
      </c>
      <c r="E250" s="13"/>
      <c r="F250" s="15" t="s">
        <v>1</v>
      </c>
      <c r="G250" s="82"/>
      <c r="H250" s="2"/>
      <c r="I250" s="136"/>
      <c r="J250" s="136"/>
      <c r="K250" s="110"/>
      <c r="M250" s="116"/>
      <c r="N250" s="116"/>
      <c r="O250" s="110"/>
      <c r="P250" s="252"/>
    </row>
    <row r="251" spans="1:16" ht="36.950000000000003" customHeight="1" x14ac:dyDescent="0.25">
      <c r="A251" s="39"/>
      <c r="B251" s="6"/>
      <c r="C251" s="23"/>
      <c r="E251" s="13"/>
      <c r="F251" s="15" t="s">
        <v>2</v>
      </c>
      <c r="G251" s="82"/>
      <c r="H251" s="2"/>
      <c r="I251" s="136"/>
      <c r="J251" s="136"/>
      <c r="K251" s="110"/>
      <c r="M251" s="116"/>
      <c r="N251" s="116"/>
      <c r="O251" s="110"/>
      <c r="P251" s="252"/>
    </row>
    <row r="252" spans="1:16" ht="36.950000000000003" customHeight="1" x14ac:dyDescent="0.35">
      <c r="A252" s="39"/>
      <c r="B252" s="6"/>
      <c r="C252" s="21" t="s">
        <v>6</v>
      </c>
      <c r="E252" s="13"/>
      <c r="F252" s="15" t="s">
        <v>3</v>
      </c>
      <c r="G252" s="82"/>
      <c r="H252" s="2"/>
      <c r="I252" s="136"/>
      <c r="J252" s="136"/>
      <c r="K252" s="110"/>
      <c r="M252" s="116"/>
      <c r="N252" s="116"/>
      <c r="O252" s="110"/>
      <c r="P252" s="252"/>
    </row>
    <row r="253" spans="1:16" ht="36.950000000000003" customHeight="1" thickBot="1" x14ac:dyDescent="0.3">
      <c r="A253" s="39"/>
      <c r="B253" s="7"/>
      <c r="C253" s="22">
        <v>19</v>
      </c>
      <c r="E253" s="14"/>
      <c r="F253" s="4" t="s">
        <v>4</v>
      </c>
      <c r="G253" s="83"/>
      <c r="H253" s="2"/>
      <c r="I253" s="136"/>
      <c r="J253" s="136"/>
      <c r="K253" s="110"/>
      <c r="M253" s="116"/>
      <c r="N253" s="116"/>
      <c r="O253" s="110"/>
      <c r="P253" s="252"/>
    </row>
    <row r="254" spans="1:16" ht="15" customHeight="1" thickBot="1" x14ac:dyDescent="0.3">
      <c r="A254" s="39"/>
      <c r="B254" s="227" t="s">
        <v>129</v>
      </c>
      <c r="C254" s="25"/>
      <c r="E254" s="24" t="s">
        <v>13</v>
      </c>
      <c r="F254" s="14"/>
      <c r="G254" s="26">
        <v>0.4</v>
      </c>
      <c r="H254" s="2"/>
      <c r="I254" s="24"/>
      <c r="J254" s="136"/>
      <c r="K254" s="30"/>
      <c r="M254" s="24"/>
      <c r="N254" s="111"/>
      <c r="O254" s="112"/>
      <c r="P254" s="252"/>
    </row>
    <row r="255" spans="1:16" ht="15" customHeight="1" thickBot="1" x14ac:dyDescent="0.3">
      <c r="A255" s="39"/>
      <c r="B255" s="228"/>
      <c r="C255" s="18"/>
      <c r="E255" s="24" t="s">
        <v>7</v>
      </c>
      <c r="F255" s="210">
        <f>(C253/1.22)*(1-G254)</f>
        <v>9.3442622950819665</v>
      </c>
      <c r="G255" s="211"/>
      <c r="H255" s="2"/>
      <c r="I255" s="24"/>
      <c r="J255" s="229"/>
      <c r="K255" s="229"/>
      <c r="M255" s="24"/>
      <c r="N255" s="229"/>
      <c r="O255" s="229"/>
      <c r="P255" s="252"/>
    </row>
    <row r="256" spans="1:16" ht="15.75" thickBot="1" x14ac:dyDescent="0.3">
      <c r="A256" s="37"/>
      <c r="C256" s="9"/>
      <c r="E256" s="35"/>
      <c r="F256" s="206" t="s">
        <v>8</v>
      </c>
      <c r="G256" s="212">
        <f>SUM(G249:G253)</f>
        <v>0</v>
      </c>
      <c r="I256" s="140"/>
      <c r="J256" s="230"/>
      <c r="K256" s="230"/>
      <c r="M256" s="231"/>
      <c r="N256" s="230"/>
      <c r="O256" s="230"/>
      <c r="P256" s="252"/>
    </row>
    <row r="257" spans="1:16" ht="15.75" thickBot="1" x14ac:dyDescent="0.3">
      <c r="A257" s="37"/>
      <c r="B257" s="193" t="s">
        <v>157</v>
      </c>
      <c r="C257" s="194" t="str">
        <f>+C250</f>
        <v>CITY</v>
      </c>
      <c r="E257" s="36"/>
      <c r="F257" s="207"/>
      <c r="G257" s="213"/>
      <c r="I257" s="139"/>
      <c r="J257" s="230"/>
      <c r="K257" s="230"/>
      <c r="M257" s="231"/>
      <c r="N257" s="230"/>
      <c r="O257" s="230"/>
      <c r="P257" s="252"/>
    </row>
    <row r="258" spans="1:16" ht="15.75" thickBot="1" x14ac:dyDescent="0.3">
      <c r="A258" s="37"/>
      <c r="B258" s="156" t="s">
        <v>101</v>
      </c>
      <c r="C258" s="157" t="s">
        <v>156</v>
      </c>
      <c r="E258" s="8" t="s">
        <v>29</v>
      </c>
      <c r="F258" s="206" t="s">
        <v>9</v>
      </c>
      <c r="G258" s="204">
        <f>F255*G256</f>
        <v>0</v>
      </c>
      <c r="I258" s="10"/>
      <c r="J258" s="230"/>
      <c r="K258" s="229"/>
      <c r="M258" s="31"/>
      <c r="N258" s="230"/>
      <c r="O258" s="229"/>
      <c r="P258" s="252"/>
    </row>
    <row r="259" spans="1:16" ht="15.75" thickBot="1" x14ac:dyDescent="0.3">
      <c r="A259" s="37"/>
      <c r="B259" s="158">
        <f>+G256+K256+O256</f>
        <v>0</v>
      </c>
      <c r="C259" s="159">
        <f>+G258+K258+O258</f>
        <v>0</v>
      </c>
      <c r="E259" s="3" t="s">
        <v>30</v>
      </c>
      <c r="F259" s="207"/>
      <c r="G259" s="205"/>
      <c r="I259" s="10"/>
      <c r="J259" s="230"/>
      <c r="K259" s="229"/>
      <c r="M259" s="32"/>
      <c r="N259" s="230"/>
      <c r="O259" s="229"/>
      <c r="P259" s="252"/>
    </row>
    <row r="260" spans="1:16" ht="15.75" thickBot="1" x14ac:dyDescent="0.3">
      <c r="F260" s="11"/>
      <c r="G260" s="11"/>
      <c r="J260" s="10"/>
      <c r="K260" s="10"/>
      <c r="N260" s="10"/>
      <c r="O260" s="10"/>
      <c r="P260" s="252"/>
    </row>
    <row r="261" spans="1:16" ht="36.950000000000003" customHeight="1" x14ac:dyDescent="0.35">
      <c r="A261" s="225" t="s">
        <v>35</v>
      </c>
      <c r="B261" s="5"/>
      <c r="C261" s="19" t="s">
        <v>127</v>
      </c>
      <c r="E261" s="12"/>
      <c r="F261" s="42" t="s">
        <v>0</v>
      </c>
      <c r="G261" s="85"/>
      <c r="H261" s="2"/>
      <c r="I261" s="136"/>
      <c r="J261" s="136"/>
      <c r="K261" s="110"/>
      <c r="M261" s="116"/>
      <c r="N261" s="223"/>
      <c r="O261" s="223"/>
      <c r="P261" s="252"/>
    </row>
    <row r="262" spans="1:16" ht="36.950000000000003" customHeight="1" thickBot="1" x14ac:dyDescent="0.3">
      <c r="A262" s="226"/>
      <c r="B262" s="6"/>
      <c r="C262" s="20" t="s">
        <v>131</v>
      </c>
      <c r="E262" s="13"/>
      <c r="F262" s="16" t="s">
        <v>1</v>
      </c>
      <c r="G262" s="82"/>
      <c r="H262" s="2"/>
      <c r="I262" s="136"/>
      <c r="J262" s="136"/>
      <c r="K262" s="110"/>
      <c r="M262" s="116"/>
      <c r="N262" s="116"/>
      <c r="O262" s="110"/>
      <c r="P262" s="252"/>
    </row>
    <row r="263" spans="1:16" ht="36.950000000000003" customHeight="1" x14ac:dyDescent="0.25">
      <c r="A263" s="39"/>
      <c r="B263" s="6"/>
      <c r="C263" s="23"/>
      <c r="E263" s="13"/>
      <c r="F263" s="16" t="s">
        <v>2</v>
      </c>
      <c r="G263" s="82"/>
      <c r="H263" s="2"/>
      <c r="I263" s="136"/>
      <c r="J263" s="136"/>
      <c r="K263" s="110"/>
      <c r="M263" s="116"/>
      <c r="N263" s="116"/>
      <c r="O263" s="110"/>
      <c r="P263" s="252"/>
    </row>
    <row r="264" spans="1:16" ht="36.950000000000003" customHeight="1" x14ac:dyDescent="0.35">
      <c r="A264" s="39"/>
      <c r="B264" s="6"/>
      <c r="C264" s="21" t="s">
        <v>6</v>
      </c>
      <c r="E264" s="13"/>
      <c r="F264" s="16" t="s">
        <v>3</v>
      </c>
      <c r="G264" s="82"/>
      <c r="H264" s="2"/>
      <c r="I264" s="136"/>
      <c r="J264" s="136"/>
      <c r="K264" s="110"/>
      <c r="M264" s="116"/>
      <c r="N264" s="116"/>
      <c r="O264" s="110"/>
      <c r="P264" s="252"/>
    </row>
    <row r="265" spans="1:16" ht="36.950000000000003" customHeight="1" thickBot="1" x14ac:dyDescent="0.3">
      <c r="A265" s="39"/>
      <c r="B265" s="7"/>
      <c r="C265" s="22">
        <v>19</v>
      </c>
      <c r="E265" s="14"/>
      <c r="F265" s="17" t="s">
        <v>4</v>
      </c>
      <c r="G265" s="83"/>
      <c r="H265" s="2"/>
      <c r="I265" s="136"/>
      <c r="J265" s="136"/>
      <c r="K265" s="110"/>
      <c r="M265" s="116"/>
      <c r="N265" s="116"/>
      <c r="O265" s="110"/>
      <c r="P265" s="252"/>
    </row>
    <row r="266" spans="1:16" ht="15" customHeight="1" thickBot="1" x14ac:dyDescent="0.3">
      <c r="A266" s="39"/>
      <c r="B266" s="227" t="s">
        <v>130</v>
      </c>
      <c r="C266" s="25"/>
      <c r="E266" s="24" t="s">
        <v>13</v>
      </c>
      <c r="F266" s="14"/>
      <c r="G266" s="26">
        <v>0.4</v>
      </c>
      <c r="H266" s="2"/>
      <c r="I266" s="24"/>
      <c r="J266" s="136"/>
      <c r="K266" s="30"/>
      <c r="M266" s="24"/>
      <c r="N266" s="111"/>
      <c r="O266" s="112"/>
      <c r="P266" s="252"/>
    </row>
    <row r="267" spans="1:16" ht="15" customHeight="1" thickBot="1" x14ac:dyDescent="0.3">
      <c r="A267" s="39"/>
      <c r="B267" s="228"/>
      <c r="C267" s="18"/>
      <c r="E267" s="24" t="s">
        <v>7</v>
      </c>
      <c r="F267" s="210">
        <f>(C265/1.22)*(1-G266)</f>
        <v>9.3442622950819665</v>
      </c>
      <c r="G267" s="211"/>
      <c r="H267" s="2"/>
      <c r="I267" s="24"/>
      <c r="J267" s="229"/>
      <c r="K267" s="229"/>
      <c r="M267" s="24"/>
      <c r="N267" s="229"/>
      <c r="O267" s="229"/>
      <c r="P267" s="252"/>
    </row>
    <row r="268" spans="1:16" ht="15.75" thickBot="1" x14ac:dyDescent="0.3">
      <c r="A268" s="37"/>
      <c r="C268" s="9"/>
      <c r="E268" s="8"/>
      <c r="F268" s="206" t="s">
        <v>8</v>
      </c>
      <c r="G268" s="212">
        <f>SUM(G261:G265)</f>
        <v>0</v>
      </c>
      <c r="I268" s="31"/>
      <c r="J268" s="230"/>
      <c r="K268" s="230"/>
      <c r="M268" s="231"/>
      <c r="N268" s="230"/>
      <c r="O268" s="230"/>
      <c r="P268" s="252"/>
    </row>
    <row r="269" spans="1:16" ht="15.75" thickBot="1" x14ac:dyDescent="0.3">
      <c r="A269" s="37"/>
      <c r="B269" s="193" t="s">
        <v>157</v>
      </c>
      <c r="C269" s="194" t="str">
        <f>+C262</f>
        <v>ASIA</v>
      </c>
      <c r="E269" s="3"/>
      <c r="F269" s="207"/>
      <c r="G269" s="213"/>
      <c r="I269" s="32"/>
      <c r="J269" s="230"/>
      <c r="K269" s="230"/>
      <c r="M269" s="231"/>
      <c r="N269" s="230"/>
      <c r="O269" s="230"/>
      <c r="P269" s="252"/>
    </row>
    <row r="270" spans="1:16" ht="15.75" thickBot="1" x14ac:dyDescent="0.3">
      <c r="A270" s="37"/>
      <c r="B270" s="156" t="s">
        <v>101</v>
      </c>
      <c r="C270" s="157" t="s">
        <v>156</v>
      </c>
      <c r="E270" s="8" t="s">
        <v>29</v>
      </c>
      <c r="F270" s="206" t="s">
        <v>9</v>
      </c>
      <c r="G270" s="204">
        <f>F267*G268</f>
        <v>0</v>
      </c>
      <c r="I270" s="10"/>
      <c r="J270" s="230"/>
      <c r="K270" s="229"/>
      <c r="M270" s="31"/>
      <c r="N270" s="230"/>
      <c r="O270" s="229"/>
      <c r="P270" s="252"/>
    </row>
    <row r="271" spans="1:16" ht="15.75" thickBot="1" x14ac:dyDescent="0.3">
      <c r="A271" s="37"/>
      <c r="B271" s="158">
        <f>+G268+K268+O268</f>
        <v>0</v>
      </c>
      <c r="C271" s="159">
        <f>+G270+K270+O270</f>
        <v>0</v>
      </c>
      <c r="E271" s="3" t="s">
        <v>30</v>
      </c>
      <c r="F271" s="207"/>
      <c r="G271" s="205"/>
      <c r="I271" s="10"/>
      <c r="J271" s="230"/>
      <c r="K271" s="229"/>
      <c r="M271" s="32"/>
      <c r="N271" s="230"/>
      <c r="O271" s="229"/>
      <c r="P271" s="252"/>
    </row>
    <row r="272" spans="1:16" ht="15.75" thickBot="1" x14ac:dyDescent="0.3">
      <c r="F272" s="11"/>
      <c r="G272" s="11"/>
      <c r="J272" s="11"/>
      <c r="K272" s="11"/>
      <c r="N272" s="11"/>
      <c r="O272" s="11"/>
      <c r="P272" s="252"/>
    </row>
    <row r="273" spans="1:19" ht="36.950000000000003" customHeight="1" x14ac:dyDescent="0.35">
      <c r="A273" s="225" t="s">
        <v>35</v>
      </c>
      <c r="B273" s="5"/>
      <c r="C273" s="19" t="s">
        <v>32</v>
      </c>
      <c r="E273" s="12"/>
      <c r="F273" s="42" t="s">
        <v>0</v>
      </c>
      <c r="G273" s="85"/>
      <c r="H273" s="2"/>
      <c r="I273" s="12"/>
      <c r="J273" s="42" t="s">
        <v>0</v>
      </c>
      <c r="K273" s="85"/>
      <c r="M273" s="12"/>
      <c r="N273" s="221" t="s">
        <v>14</v>
      </c>
      <c r="O273" s="222"/>
      <c r="P273" s="252"/>
    </row>
    <row r="274" spans="1:19" ht="36.950000000000003" customHeight="1" thickBot="1" x14ac:dyDescent="0.3">
      <c r="A274" s="226"/>
      <c r="B274" s="6"/>
      <c r="C274" s="20" t="s">
        <v>20</v>
      </c>
      <c r="E274" s="13"/>
      <c r="F274" s="16" t="s">
        <v>1</v>
      </c>
      <c r="G274" s="82"/>
      <c r="H274" s="2"/>
      <c r="I274" s="13"/>
      <c r="J274" s="16" t="s">
        <v>1</v>
      </c>
      <c r="K274" s="82"/>
      <c r="M274" s="13"/>
      <c r="N274" s="16" t="s">
        <v>1</v>
      </c>
      <c r="O274" s="82"/>
      <c r="P274" s="252"/>
    </row>
    <row r="275" spans="1:19" ht="36.950000000000003" customHeight="1" x14ac:dyDescent="0.25">
      <c r="A275" s="39"/>
      <c r="B275" s="6"/>
      <c r="C275" s="23"/>
      <c r="E275" s="13"/>
      <c r="F275" s="16" t="s">
        <v>2</v>
      </c>
      <c r="G275" s="82"/>
      <c r="H275" s="2"/>
      <c r="I275" s="13"/>
      <c r="J275" s="16" t="s">
        <v>2</v>
      </c>
      <c r="K275" s="82"/>
      <c r="M275" s="13"/>
      <c r="N275" s="16" t="s">
        <v>2</v>
      </c>
      <c r="O275" s="82"/>
      <c r="P275" s="252"/>
    </row>
    <row r="276" spans="1:19" ht="36.950000000000003" customHeight="1" x14ac:dyDescent="0.35">
      <c r="A276" s="39"/>
      <c r="B276" s="6"/>
      <c r="C276" s="21" t="s">
        <v>6</v>
      </c>
      <c r="E276" s="13"/>
      <c r="F276" s="16" t="s">
        <v>3</v>
      </c>
      <c r="G276" s="82"/>
      <c r="H276" s="2"/>
      <c r="I276" s="13"/>
      <c r="J276" s="16" t="s">
        <v>3</v>
      </c>
      <c r="K276" s="82"/>
      <c r="M276" s="13"/>
      <c r="N276" s="16" t="s">
        <v>3</v>
      </c>
      <c r="O276" s="82"/>
      <c r="P276" s="252"/>
    </row>
    <row r="277" spans="1:19" ht="36.950000000000003" customHeight="1" thickBot="1" x14ac:dyDescent="0.3">
      <c r="A277" s="39"/>
      <c r="B277" s="7"/>
      <c r="C277" s="22">
        <v>19</v>
      </c>
      <c r="E277" s="14"/>
      <c r="F277" s="17" t="s">
        <v>4</v>
      </c>
      <c r="G277" s="83"/>
      <c r="H277" s="2"/>
      <c r="I277" s="14"/>
      <c r="J277" s="17" t="s">
        <v>4</v>
      </c>
      <c r="K277" s="83"/>
      <c r="M277" s="14"/>
      <c r="N277" s="17" t="s">
        <v>4</v>
      </c>
      <c r="O277" s="83"/>
      <c r="P277" s="252"/>
    </row>
    <row r="278" spans="1:19" ht="15" customHeight="1" thickBot="1" x14ac:dyDescent="0.3">
      <c r="A278" s="39"/>
      <c r="B278" s="227" t="s">
        <v>27</v>
      </c>
      <c r="C278" s="25"/>
      <c r="E278" s="24" t="s">
        <v>13</v>
      </c>
      <c r="F278" s="14"/>
      <c r="G278" s="26">
        <v>0.4</v>
      </c>
      <c r="H278" s="2"/>
      <c r="I278" s="24" t="s">
        <v>13</v>
      </c>
      <c r="J278" s="14"/>
      <c r="K278" s="26">
        <v>0.4</v>
      </c>
      <c r="M278" s="24" t="s">
        <v>13</v>
      </c>
      <c r="N278" s="43"/>
      <c r="O278" s="44">
        <v>0.6</v>
      </c>
      <c r="P278" s="252"/>
    </row>
    <row r="279" spans="1:19" ht="15" customHeight="1" thickBot="1" x14ac:dyDescent="0.3">
      <c r="A279" s="39"/>
      <c r="B279" s="228"/>
      <c r="C279" s="18"/>
      <c r="E279" s="24" t="s">
        <v>7</v>
      </c>
      <c r="F279" s="210">
        <f>(C277/1.22)*(1-G278)</f>
        <v>9.3442622950819665</v>
      </c>
      <c r="G279" s="211"/>
      <c r="H279" s="2"/>
      <c r="I279" s="24" t="s">
        <v>7</v>
      </c>
      <c r="J279" s="210">
        <f>(C277/1.22)*(1-K278)</f>
        <v>9.3442622950819665</v>
      </c>
      <c r="K279" s="211"/>
      <c r="M279" s="24" t="s">
        <v>7</v>
      </c>
      <c r="N279" s="210">
        <f>(C277/1.22)*(1-O278)</f>
        <v>6.2295081967213122</v>
      </c>
      <c r="O279" s="211"/>
      <c r="P279" s="252"/>
    </row>
    <row r="280" spans="1:19" ht="15.75" thickBot="1" x14ac:dyDescent="0.3">
      <c r="A280" s="37"/>
      <c r="C280" s="9"/>
      <c r="E280" s="8"/>
      <c r="F280" s="206" t="s">
        <v>8</v>
      </c>
      <c r="G280" s="212">
        <f>SUM(G273:G277)</f>
        <v>0</v>
      </c>
      <c r="I280" s="8"/>
      <c r="J280" s="214" t="s">
        <v>8</v>
      </c>
      <c r="K280" s="215">
        <f>SUM(K273:K277)</f>
        <v>0</v>
      </c>
      <c r="M280" s="216" t="str">
        <f>IF(O280&gt;=9,"ordine valido","attenzione:                                                          ordine minimo 10 pz")</f>
        <v>attenzione:                                                          ordine minimo 10 pz</v>
      </c>
      <c r="N280" s="217" t="s">
        <v>8</v>
      </c>
      <c r="O280" s="219">
        <f>SUM(O273:O277)</f>
        <v>0</v>
      </c>
      <c r="P280" s="252"/>
    </row>
    <row r="281" spans="1:19" ht="15.75" thickBot="1" x14ac:dyDescent="0.3">
      <c r="A281" s="37"/>
      <c r="B281" s="193" t="s">
        <v>157</v>
      </c>
      <c r="C281" s="194" t="str">
        <f>+C274</f>
        <v>I'M ORGANIC</v>
      </c>
      <c r="E281" s="3"/>
      <c r="F281" s="207"/>
      <c r="G281" s="213"/>
      <c r="I281" s="3"/>
      <c r="J281" s="207"/>
      <c r="K281" s="213"/>
      <c r="M281" s="216"/>
      <c r="N281" s="218"/>
      <c r="O281" s="220"/>
      <c r="P281" s="252"/>
    </row>
    <row r="282" spans="1:19" ht="15.75" thickBot="1" x14ac:dyDescent="0.3">
      <c r="A282" s="37"/>
      <c r="B282" s="156" t="s">
        <v>101</v>
      </c>
      <c r="C282" s="157" t="s">
        <v>156</v>
      </c>
      <c r="E282" s="8" t="s">
        <v>38</v>
      </c>
      <c r="F282" s="206" t="s">
        <v>9</v>
      </c>
      <c r="G282" s="204">
        <f>F279*G280</f>
        <v>0</v>
      </c>
      <c r="I282" s="8" t="s">
        <v>29</v>
      </c>
      <c r="J282" s="206" t="s">
        <v>9</v>
      </c>
      <c r="K282" s="204">
        <f>J279*K280</f>
        <v>0</v>
      </c>
      <c r="M282" s="8" t="s">
        <v>37</v>
      </c>
      <c r="N282" s="206" t="s">
        <v>9</v>
      </c>
      <c r="O282" s="204">
        <f>N279*O280</f>
        <v>0</v>
      </c>
      <c r="P282" s="252"/>
    </row>
    <row r="283" spans="1:19" ht="15.75" thickBot="1" x14ac:dyDescent="0.3">
      <c r="A283" s="37"/>
      <c r="B283" s="158">
        <f>+G280+K280+O280</f>
        <v>0</v>
      </c>
      <c r="C283" s="159">
        <f>+G282+K282+O282</f>
        <v>0</v>
      </c>
      <c r="E283" s="3" t="s">
        <v>142</v>
      </c>
      <c r="F283" s="207"/>
      <c r="G283" s="205"/>
      <c r="I283" s="3" t="s">
        <v>143</v>
      </c>
      <c r="J283" s="207"/>
      <c r="K283" s="205"/>
      <c r="M283" s="3" t="s">
        <v>143</v>
      </c>
      <c r="N283" s="207"/>
      <c r="O283" s="205"/>
      <c r="P283" s="252"/>
    </row>
    <row r="284" spans="1:19" x14ac:dyDescent="0.25">
      <c r="F284" s="10"/>
      <c r="G284" s="10"/>
      <c r="J284" s="10"/>
      <c r="K284" s="10"/>
      <c r="N284" s="10"/>
      <c r="O284" s="10"/>
      <c r="P284" s="252"/>
    </row>
    <row r="285" spans="1:19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</row>
    <row r="286" spans="1:19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</row>
    <row r="287" spans="1:19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</row>
    <row r="288" spans="1:19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</row>
    <row r="289" spans="1:19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</row>
    <row r="290" spans="1:19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</row>
    <row r="291" spans="1:19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</row>
    <row r="292" spans="1:19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</row>
    <row r="293" spans="1:19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</row>
    <row r="294" spans="1:19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</row>
    <row r="295" spans="1:19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</row>
    <row r="296" spans="1:19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</row>
    <row r="297" spans="1:19" ht="36.950000000000003" customHeight="1" x14ac:dyDescent="0.35">
      <c r="A297" s="224"/>
      <c r="B297" s="10"/>
      <c r="C297" s="131"/>
      <c r="D297" s="10"/>
      <c r="E297" s="136"/>
      <c r="F297" s="136"/>
      <c r="G297" s="110"/>
      <c r="H297" s="136"/>
      <c r="I297" s="136"/>
      <c r="J297" s="136"/>
      <c r="K297" s="110"/>
      <c r="L297" s="10"/>
      <c r="M297" s="136"/>
      <c r="N297" s="223"/>
      <c r="O297" s="223"/>
      <c r="P297" s="136"/>
      <c r="Q297" s="10"/>
      <c r="R297" s="10"/>
      <c r="S297" s="10"/>
    </row>
    <row r="298" spans="1:19" ht="36.950000000000003" customHeight="1" x14ac:dyDescent="0.25">
      <c r="A298" s="224"/>
      <c r="B298" s="10"/>
      <c r="C298" s="132"/>
      <c r="D298" s="10"/>
      <c r="E298" s="136"/>
      <c r="F298" s="136"/>
      <c r="G298" s="110"/>
      <c r="H298" s="136"/>
      <c r="I298" s="136"/>
      <c r="J298" s="136"/>
      <c r="K298" s="110"/>
      <c r="L298" s="10"/>
      <c r="M298" s="136"/>
      <c r="N298" s="136"/>
      <c r="O298" s="110"/>
      <c r="P298" s="136"/>
      <c r="Q298" s="10"/>
      <c r="R298" s="10"/>
      <c r="S298" s="10"/>
    </row>
    <row r="299" spans="1:19" ht="36.950000000000003" customHeight="1" x14ac:dyDescent="0.25">
      <c r="A299" s="39"/>
      <c r="B299" s="10"/>
      <c r="C299" s="133"/>
      <c r="D299" s="10"/>
      <c r="E299" s="136"/>
      <c r="F299" s="136"/>
      <c r="G299" s="110"/>
      <c r="H299" s="136"/>
      <c r="I299" s="136"/>
      <c r="J299" s="136"/>
      <c r="K299" s="110"/>
      <c r="L299" s="10"/>
      <c r="M299" s="136"/>
      <c r="N299" s="136"/>
      <c r="O299" s="110"/>
      <c r="P299" s="136"/>
      <c r="Q299" s="10"/>
      <c r="R299" s="10"/>
      <c r="S299" s="10"/>
    </row>
    <row r="300" spans="1:19" ht="36.950000000000003" customHeight="1" x14ac:dyDescent="0.35">
      <c r="A300" s="39"/>
      <c r="B300" s="10"/>
      <c r="C300" s="131"/>
      <c r="D300" s="10"/>
      <c r="E300" s="136"/>
      <c r="F300" s="136"/>
      <c r="G300" s="110"/>
      <c r="H300" s="136"/>
      <c r="I300" s="136"/>
      <c r="J300" s="136"/>
      <c r="K300" s="110"/>
      <c r="L300" s="10"/>
      <c r="M300" s="136"/>
      <c r="N300" s="136"/>
      <c r="O300" s="110"/>
      <c r="P300" s="136"/>
      <c r="Q300" s="10"/>
      <c r="R300" s="10"/>
      <c r="S300" s="10"/>
    </row>
    <row r="301" spans="1:19" ht="36.950000000000003" customHeight="1" x14ac:dyDescent="0.25">
      <c r="A301" s="39"/>
      <c r="B301" s="10"/>
      <c r="C301" s="25"/>
      <c r="D301" s="10"/>
      <c r="E301" s="136"/>
      <c r="F301" s="136"/>
      <c r="G301" s="110"/>
      <c r="H301" s="136"/>
      <c r="I301" s="136"/>
      <c r="J301" s="136"/>
      <c r="K301" s="110"/>
      <c r="L301" s="10"/>
      <c r="M301" s="136"/>
      <c r="N301" s="136"/>
      <c r="O301" s="110"/>
      <c r="P301" s="136"/>
      <c r="Q301" s="10"/>
      <c r="R301" s="10"/>
      <c r="S301" s="10"/>
    </row>
    <row r="302" spans="1:19" ht="15" customHeight="1" x14ac:dyDescent="0.25">
      <c r="A302" s="39"/>
      <c r="B302" s="230"/>
      <c r="C302" s="25"/>
      <c r="D302" s="10"/>
      <c r="E302" s="24"/>
      <c r="F302" s="136"/>
      <c r="G302" s="30"/>
      <c r="H302" s="136"/>
      <c r="I302" s="24"/>
      <c r="J302" s="136"/>
      <c r="K302" s="30"/>
      <c r="L302" s="10"/>
      <c r="M302" s="24"/>
      <c r="N302" s="111"/>
      <c r="O302" s="112"/>
      <c r="P302" s="136"/>
      <c r="Q302" s="10"/>
      <c r="R302" s="10"/>
      <c r="S302" s="10"/>
    </row>
    <row r="303" spans="1:19" ht="15" customHeight="1" x14ac:dyDescent="0.25">
      <c r="A303" s="39"/>
      <c r="B303" s="230"/>
      <c r="C303" s="18"/>
      <c r="D303" s="10"/>
      <c r="E303" s="24"/>
      <c r="F303" s="229"/>
      <c r="G303" s="229"/>
      <c r="H303" s="136"/>
      <c r="I303" s="24"/>
      <c r="J303" s="229"/>
      <c r="K303" s="229"/>
      <c r="L303" s="10"/>
      <c r="M303" s="24"/>
      <c r="N303" s="229"/>
      <c r="O303" s="229"/>
      <c r="P303" s="136"/>
      <c r="Q303" s="10"/>
      <c r="R303" s="10"/>
      <c r="S303" s="10"/>
    </row>
    <row r="304" spans="1:19" x14ac:dyDescent="0.25">
      <c r="A304" s="134"/>
      <c r="B304" s="10"/>
      <c r="C304" s="135"/>
      <c r="D304" s="10"/>
      <c r="E304" s="31"/>
      <c r="F304" s="230"/>
      <c r="G304" s="230"/>
      <c r="H304" s="10"/>
      <c r="I304" s="31"/>
      <c r="J304" s="230"/>
      <c r="K304" s="230"/>
      <c r="L304" s="10"/>
      <c r="M304" s="231"/>
      <c r="N304" s="230"/>
      <c r="O304" s="230"/>
      <c r="P304" s="10"/>
      <c r="Q304" s="10"/>
      <c r="R304" s="10"/>
      <c r="S304" s="10"/>
    </row>
    <row r="305" spans="1:19" x14ac:dyDescent="0.25">
      <c r="A305" s="134"/>
      <c r="B305" s="10"/>
      <c r="C305" s="135"/>
      <c r="D305" s="10"/>
      <c r="E305" s="32"/>
      <c r="F305" s="230"/>
      <c r="G305" s="230"/>
      <c r="H305" s="10"/>
      <c r="I305" s="32"/>
      <c r="J305" s="230"/>
      <c r="K305" s="230"/>
      <c r="L305" s="10"/>
      <c r="M305" s="231"/>
      <c r="N305" s="230"/>
      <c r="O305" s="230"/>
      <c r="P305" s="10"/>
      <c r="Q305" s="10"/>
      <c r="R305" s="10"/>
      <c r="S305" s="10"/>
    </row>
    <row r="306" spans="1:19" x14ac:dyDescent="0.25">
      <c r="A306" s="134"/>
      <c r="B306" s="10"/>
      <c r="C306" s="135"/>
      <c r="D306" s="10"/>
      <c r="E306" s="31"/>
      <c r="F306" s="230"/>
      <c r="G306" s="229"/>
      <c r="H306" s="10"/>
      <c r="I306" s="31"/>
      <c r="J306" s="230"/>
      <c r="K306" s="229"/>
      <c r="L306" s="10"/>
      <c r="M306" s="31"/>
      <c r="N306" s="230"/>
      <c r="O306" s="229"/>
      <c r="P306" s="10"/>
      <c r="Q306" s="10"/>
      <c r="R306" s="10"/>
      <c r="S306" s="10"/>
    </row>
    <row r="307" spans="1:19" x14ac:dyDescent="0.25">
      <c r="A307" s="134"/>
      <c r="B307" s="10"/>
      <c r="C307" s="135"/>
      <c r="D307" s="10"/>
      <c r="E307" s="32"/>
      <c r="F307" s="230"/>
      <c r="G307" s="229"/>
      <c r="H307" s="10"/>
      <c r="I307" s="32"/>
      <c r="J307" s="230"/>
      <c r="K307" s="229"/>
      <c r="L307" s="10"/>
      <c r="M307" s="32"/>
      <c r="N307" s="230"/>
      <c r="O307" s="229"/>
      <c r="P307" s="10"/>
      <c r="Q307" s="10"/>
      <c r="R307" s="10"/>
      <c r="S307" s="10"/>
    </row>
    <row r="308" spans="1:19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</row>
    <row r="309" spans="1:19" ht="36.950000000000003" customHeight="1" x14ac:dyDescent="0.35">
      <c r="A309" s="224"/>
      <c r="B309" s="10"/>
      <c r="C309" s="131"/>
      <c r="D309" s="10"/>
      <c r="E309" s="136"/>
      <c r="F309" s="136"/>
      <c r="G309" s="110"/>
      <c r="H309" s="136"/>
      <c r="I309" s="136"/>
      <c r="J309" s="136"/>
      <c r="K309" s="110"/>
      <c r="L309" s="10"/>
      <c r="M309" s="136"/>
      <c r="N309" s="223"/>
      <c r="O309" s="223"/>
      <c r="P309" s="136"/>
      <c r="Q309" s="10"/>
      <c r="R309" s="10"/>
      <c r="S309" s="10"/>
    </row>
    <row r="310" spans="1:19" ht="36.950000000000003" customHeight="1" x14ac:dyDescent="0.25">
      <c r="A310" s="224"/>
      <c r="B310" s="10"/>
      <c r="C310" s="132"/>
      <c r="D310" s="10"/>
      <c r="E310" s="136"/>
      <c r="F310" s="136"/>
      <c r="G310" s="110"/>
      <c r="H310" s="136"/>
      <c r="I310" s="136"/>
      <c r="J310" s="136"/>
      <c r="K310" s="110"/>
      <c r="L310" s="10"/>
      <c r="M310" s="136"/>
      <c r="N310" s="136"/>
      <c r="O310" s="110"/>
      <c r="P310" s="136"/>
      <c r="Q310" s="10"/>
      <c r="R310" s="10"/>
      <c r="S310" s="10"/>
    </row>
    <row r="311" spans="1:19" ht="36.950000000000003" customHeight="1" x14ac:dyDescent="0.25">
      <c r="A311" s="39"/>
      <c r="B311" s="10"/>
      <c r="C311" s="133"/>
      <c r="D311" s="10"/>
      <c r="E311" s="136"/>
      <c r="F311" s="136"/>
      <c r="G311" s="110"/>
      <c r="H311" s="136"/>
      <c r="I311" s="136"/>
      <c r="J311" s="136"/>
      <c r="K311" s="110"/>
      <c r="L311" s="10"/>
      <c r="M311" s="136"/>
      <c r="N311" s="136"/>
      <c r="O311" s="110"/>
      <c r="P311" s="136"/>
      <c r="Q311" s="10"/>
      <c r="R311" s="10"/>
      <c r="S311" s="10"/>
    </row>
    <row r="312" spans="1:19" ht="36.950000000000003" customHeight="1" x14ac:dyDescent="0.35">
      <c r="A312" s="39"/>
      <c r="B312" s="10"/>
      <c r="C312" s="131"/>
      <c r="D312" s="10"/>
      <c r="E312" s="136"/>
      <c r="F312" s="136"/>
      <c r="G312" s="110"/>
      <c r="H312" s="136"/>
      <c r="I312" s="136"/>
      <c r="J312" s="136"/>
      <c r="K312" s="110"/>
      <c r="L312" s="10"/>
      <c r="M312" s="136"/>
      <c r="N312" s="136"/>
      <c r="O312" s="110"/>
      <c r="P312" s="136"/>
      <c r="Q312" s="10"/>
      <c r="R312" s="10"/>
      <c r="S312" s="10"/>
    </row>
    <row r="313" spans="1:19" ht="36.950000000000003" customHeight="1" x14ac:dyDescent="0.25">
      <c r="A313" s="39"/>
      <c r="B313" s="10"/>
      <c r="C313" s="25"/>
      <c r="D313" s="10"/>
      <c r="E313" s="136"/>
      <c r="F313" s="136"/>
      <c r="G313" s="110"/>
      <c r="H313" s="136"/>
      <c r="I313" s="136"/>
      <c r="J313" s="136"/>
      <c r="K313" s="110"/>
      <c r="L313" s="10"/>
      <c r="M313" s="136"/>
      <c r="N313" s="136"/>
      <c r="O313" s="110"/>
      <c r="P313" s="136"/>
      <c r="Q313" s="10"/>
      <c r="R313" s="10"/>
      <c r="S313" s="10"/>
    </row>
    <row r="314" spans="1:19" ht="15" customHeight="1" x14ac:dyDescent="0.25">
      <c r="A314" s="39"/>
      <c r="B314" s="230"/>
      <c r="C314" s="25"/>
      <c r="D314" s="10"/>
      <c r="E314" s="24"/>
      <c r="F314" s="136"/>
      <c r="G314" s="30"/>
      <c r="H314" s="136"/>
      <c r="I314" s="24"/>
      <c r="J314" s="136"/>
      <c r="K314" s="30"/>
      <c r="L314" s="10"/>
      <c r="M314" s="24"/>
      <c r="N314" s="111"/>
      <c r="O314" s="112"/>
      <c r="P314" s="136"/>
      <c r="Q314" s="10"/>
      <c r="R314" s="10"/>
      <c r="S314" s="10"/>
    </row>
    <row r="315" spans="1:19" ht="15" customHeight="1" x14ac:dyDescent="0.25">
      <c r="A315" s="39"/>
      <c r="B315" s="230"/>
      <c r="C315" s="18"/>
      <c r="D315" s="10"/>
      <c r="E315" s="24"/>
      <c r="F315" s="229"/>
      <c r="G315" s="229"/>
      <c r="H315" s="136"/>
      <c r="I315" s="24"/>
      <c r="J315" s="229"/>
      <c r="K315" s="229"/>
      <c r="L315" s="10"/>
      <c r="M315" s="24"/>
      <c r="N315" s="229"/>
      <c r="O315" s="229"/>
      <c r="P315" s="136"/>
      <c r="Q315" s="10"/>
      <c r="R315" s="10"/>
      <c r="S315" s="10"/>
    </row>
    <row r="316" spans="1:19" x14ac:dyDescent="0.25">
      <c r="A316" s="134"/>
      <c r="B316" s="10"/>
      <c r="C316" s="135"/>
      <c r="D316" s="10"/>
      <c r="E316" s="31"/>
      <c r="F316" s="230"/>
      <c r="G316" s="230"/>
      <c r="H316" s="10"/>
      <c r="I316" s="31"/>
      <c r="J316" s="230"/>
      <c r="K316" s="230"/>
      <c r="L316" s="10"/>
      <c r="M316" s="231"/>
      <c r="N316" s="230"/>
      <c r="O316" s="230"/>
      <c r="P316" s="10"/>
      <c r="Q316" s="10"/>
      <c r="R316" s="10"/>
      <c r="S316" s="10"/>
    </row>
    <row r="317" spans="1:19" x14ac:dyDescent="0.25">
      <c r="A317" s="134"/>
      <c r="B317" s="10"/>
      <c r="C317" s="135"/>
      <c r="D317" s="10"/>
      <c r="E317" s="32"/>
      <c r="F317" s="230"/>
      <c r="G317" s="230"/>
      <c r="H317" s="10"/>
      <c r="I317" s="32"/>
      <c r="J317" s="230"/>
      <c r="K317" s="230"/>
      <c r="L317" s="10"/>
      <c r="M317" s="231"/>
      <c r="N317" s="230"/>
      <c r="O317" s="230"/>
      <c r="P317" s="10"/>
      <c r="Q317" s="10"/>
      <c r="R317" s="10"/>
      <c r="S317" s="10"/>
    </row>
    <row r="318" spans="1:19" x14ac:dyDescent="0.25">
      <c r="A318" s="134"/>
      <c r="B318" s="10"/>
      <c r="C318" s="135"/>
      <c r="D318" s="10"/>
      <c r="E318" s="31"/>
      <c r="F318" s="230"/>
      <c r="G318" s="229"/>
      <c r="H318" s="10"/>
      <c r="I318" s="31"/>
      <c r="J318" s="230"/>
      <c r="K318" s="229"/>
      <c r="L318" s="10"/>
      <c r="M318" s="31"/>
      <c r="N318" s="230"/>
      <c r="O318" s="229"/>
      <c r="P318" s="10"/>
      <c r="Q318" s="10"/>
      <c r="R318" s="10"/>
      <c r="S318" s="10"/>
    </row>
    <row r="319" spans="1:19" x14ac:dyDescent="0.25">
      <c r="A319" s="134"/>
      <c r="B319" s="10"/>
      <c r="C319" s="135"/>
      <c r="D319" s="10"/>
      <c r="E319" s="32"/>
      <c r="F319" s="230"/>
      <c r="G319" s="229"/>
      <c r="H319" s="10"/>
      <c r="I319" s="32"/>
      <c r="J319" s="230"/>
      <c r="K319" s="229"/>
      <c r="L319" s="10"/>
      <c r="M319" s="32"/>
      <c r="N319" s="230"/>
      <c r="O319" s="229"/>
      <c r="P319" s="10"/>
      <c r="Q319" s="10"/>
      <c r="R319" s="10"/>
      <c r="S319" s="10"/>
    </row>
    <row r="320" spans="1:19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</row>
    <row r="321" spans="1:19" ht="36.950000000000003" customHeight="1" x14ac:dyDescent="0.35">
      <c r="A321" s="224"/>
      <c r="B321" s="10"/>
      <c r="C321" s="131"/>
      <c r="D321" s="10"/>
      <c r="E321" s="136"/>
      <c r="F321" s="136"/>
      <c r="G321" s="110"/>
      <c r="H321" s="136"/>
      <c r="I321" s="136"/>
      <c r="J321" s="136"/>
      <c r="K321" s="110"/>
      <c r="L321" s="10"/>
      <c r="M321" s="136"/>
      <c r="N321" s="223"/>
      <c r="O321" s="223"/>
      <c r="P321" s="136"/>
      <c r="Q321" s="10"/>
      <c r="R321" s="10"/>
      <c r="S321" s="10"/>
    </row>
    <row r="322" spans="1:19" ht="36.950000000000003" customHeight="1" x14ac:dyDescent="0.25">
      <c r="A322" s="224"/>
      <c r="B322" s="10"/>
      <c r="C322" s="132"/>
      <c r="D322" s="10"/>
      <c r="E322" s="136"/>
      <c r="F322" s="136"/>
      <c r="G322" s="110"/>
      <c r="H322" s="136"/>
      <c r="I322" s="136"/>
      <c r="J322" s="136"/>
      <c r="K322" s="110"/>
      <c r="L322" s="10"/>
      <c r="M322" s="136"/>
      <c r="N322" s="136"/>
      <c r="O322" s="110"/>
      <c r="P322" s="136"/>
      <c r="Q322" s="10"/>
      <c r="R322" s="10"/>
      <c r="S322" s="10"/>
    </row>
    <row r="323" spans="1:19" ht="36.950000000000003" customHeight="1" x14ac:dyDescent="0.25">
      <c r="A323" s="39"/>
      <c r="B323" s="10"/>
      <c r="C323" s="133"/>
      <c r="D323" s="10"/>
      <c r="E323" s="136"/>
      <c r="F323" s="136"/>
      <c r="G323" s="110"/>
      <c r="H323" s="136"/>
      <c r="I323" s="136"/>
      <c r="J323" s="136"/>
      <c r="K323" s="110"/>
      <c r="L323" s="10"/>
      <c r="M323" s="136"/>
      <c r="N323" s="136"/>
      <c r="O323" s="110"/>
      <c r="P323" s="136"/>
      <c r="Q323" s="10"/>
      <c r="R323" s="10"/>
      <c r="S323" s="10"/>
    </row>
    <row r="324" spans="1:19" ht="36.950000000000003" customHeight="1" x14ac:dyDescent="0.35">
      <c r="A324" s="39"/>
      <c r="B324" s="10"/>
      <c r="C324" s="131"/>
      <c r="D324" s="10"/>
      <c r="E324" s="136"/>
      <c r="F324" s="136"/>
      <c r="G324" s="110"/>
      <c r="H324" s="136"/>
      <c r="I324" s="136"/>
      <c r="J324" s="136"/>
      <c r="K324" s="110"/>
      <c r="L324" s="10"/>
      <c r="M324" s="136"/>
      <c r="N324" s="136"/>
      <c r="O324" s="110"/>
      <c r="P324" s="136"/>
      <c r="Q324" s="10"/>
      <c r="R324" s="10"/>
      <c r="S324" s="10"/>
    </row>
    <row r="325" spans="1:19" ht="36.950000000000003" customHeight="1" x14ac:dyDescent="0.25">
      <c r="A325" s="39"/>
      <c r="B325" s="10"/>
      <c r="C325" s="25"/>
      <c r="D325" s="10"/>
      <c r="E325" s="136"/>
      <c r="F325" s="136"/>
      <c r="G325" s="110"/>
      <c r="H325" s="136"/>
      <c r="I325" s="136"/>
      <c r="J325" s="136"/>
      <c r="K325" s="110"/>
      <c r="L325" s="10"/>
      <c r="M325" s="136"/>
      <c r="N325" s="136"/>
      <c r="O325" s="110"/>
      <c r="P325" s="136"/>
      <c r="Q325" s="10"/>
      <c r="R325" s="10"/>
      <c r="S325" s="10"/>
    </row>
    <row r="326" spans="1:19" ht="15" customHeight="1" x14ac:dyDescent="0.25">
      <c r="A326" s="39"/>
      <c r="B326" s="230"/>
      <c r="C326" s="25"/>
      <c r="D326" s="10"/>
      <c r="E326" s="24"/>
      <c r="F326" s="136"/>
      <c r="G326" s="30"/>
      <c r="H326" s="136"/>
      <c r="I326" s="24"/>
      <c r="J326" s="136"/>
      <c r="K326" s="30"/>
      <c r="L326" s="10"/>
      <c r="M326" s="24"/>
      <c r="N326" s="111"/>
      <c r="O326" s="112"/>
      <c r="P326" s="136"/>
      <c r="Q326" s="10"/>
      <c r="R326" s="10"/>
      <c r="S326" s="10"/>
    </row>
    <row r="327" spans="1:19" ht="15" customHeight="1" x14ac:dyDescent="0.25">
      <c r="A327" s="39"/>
      <c r="B327" s="230"/>
      <c r="C327" s="18"/>
      <c r="D327" s="10"/>
      <c r="E327" s="24"/>
      <c r="F327" s="229"/>
      <c r="G327" s="229"/>
      <c r="H327" s="136"/>
      <c r="I327" s="24"/>
      <c r="J327" s="229"/>
      <c r="K327" s="229"/>
      <c r="L327" s="10"/>
      <c r="M327" s="24"/>
      <c r="N327" s="229"/>
      <c r="O327" s="229"/>
      <c r="P327" s="136"/>
      <c r="Q327" s="10"/>
      <c r="R327" s="10"/>
      <c r="S327" s="10"/>
    </row>
    <row r="328" spans="1:19" x14ac:dyDescent="0.25">
      <c r="A328" s="134"/>
      <c r="B328" s="10"/>
      <c r="C328" s="135"/>
      <c r="D328" s="10"/>
      <c r="E328" s="31"/>
      <c r="F328" s="230"/>
      <c r="G328" s="230"/>
      <c r="H328" s="10"/>
      <c r="I328" s="31"/>
      <c r="J328" s="230"/>
      <c r="K328" s="230"/>
      <c r="L328" s="10"/>
      <c r="M328" s="231"/>
      <c r="N328" s="230"/>
      <c r="O328" s="230"/>
      <c r="P328" s="10"/>
      <c r="Q328" s="10"/>
      <c r="R328" s="10"/>
      <c r="S328" s="10"/>
    </row>
    <row r="329" spans="1:19" x14ac:dyDescent="0.25">
      <c r="A329" s="134"/>
      <c r="B329" s="10"/>
      <c r="C329" s="135"/>
      <c r="D329" s="10"/>
      <c r="E329" s="32"/>
      <c r="F329" s="230"/>
      <c r="G329" s="230"/>
      <c r="H329" s="10"/>
      <c r="I329" s="32"/>
      <c r="J329" s="230"/>
      <c r="K329" s="230"/>
      <c r="L329" s="10"/>
      <c r="M329" s="231"/>
      <c r="N329" s="230"/>
      <c r="O329" s="230"/>
      <c r="P329" s="10"/>
      <c r="Q329" s="10"/>
      <c r="R329" s="10"/>
      <c r="S329" s="10"/>
    </row>
    <row r="330" spans="1:19" x14ac:dyDescent="0.25">
      <c r="A330" s="134"/>
      <c r="B330" s="10"/>
      <c r="C330" s="135"/>
      <c r="D330" s="10"/>
      <c r="E330" s="31"/>
      <c r="F330" s="230"/>
      <c r="G330" s="229"/>
      <c r="H330" s="10"/>
      <c r="I330" s="31"/>
      <c r="J330" s="230"/>
      <c r="K330" s="229"/>
      <c r="L330" s="10"/>
      <c r="M330" s="31"/>
      <c r="N330" s="230"/>
      <c r="O330" s="229"/>
      <c r="P330" s="10"/>
      <c r="Q330" s="10"/>
      <c r="R330" s="10"/>
      <c r="S330" s="10"/>
    </row>
    <row r="331" spans="1:19" x14ac:dyDescent="0.25">
      <c r="A331" s="134"/>
      <c r="B331" s="10"/>
      <c r="C331" s="135"/>
      <c r="D331" s="10"/>
      <c r="E331" s="32"/>
      <c r="F331" s="230"/>
      <c r="G331" s="229"/>
      <c r="H331" s="10"/>
      <c r="I331" s="32"/>
      <c r="J331" s="230"/>
      <c r="K331" s="229"/>
      <c r="L331" s="10"/>
      <c r="M331" s="32"/>
      <c r="N331" s="230"/>
      <c r="O331" s="229"/>
      <c r="P331" s="10"/>
      <c r="Q331" s="10"/>
      <c r="R331" s="10"/>
      <c r="S331" s="10"/>
    </row>
    <row r="332" spans="1:19" s="10" customFormat="1" x14ac:dyDescent="0.25"/>
    <row r="333" spans="1:19" s="10" customFormat="1" ht="36.950000000000003" customHeight="1" x14ac:dyDescent="0.35">
      <c r="A333" s="224"/>
      <c r="C333" s="131"/>
      <c r="E333" s="136"/>
      <c r="F333" s="136"/>
      <c r="G333" s="110"/>
      <c r="H333" s="136"/>
      <c r="I333" s="136"/>
      <c r="J333" s="136"/>
      <c r="K333" s="110"/>
      <c r="M333" s="136"/>
      <c r="N333" s="223"/>
      <c r="O333" s="223"/>
      <c r="P333" s="136"/>
    </row>
    <row r="334" spans="1:19" s="10" customFormat="1" ht="36.950000000000003" customHeight="1" x14ac:dyDescent="0.25">
      <c r="A334" s="224"/>
      <c r="C334" s="132"/>
      <c r="E334" s="136"/>
      <c r="F334" s="136"/>
      <c r="G334" s="110"/>
      <c r="H334" s="136"/>
      <c r="I334" s="136"/>
      <c r="J334" s="136"/>
      <c r="K334" s="110"/>
      <c r="M334" s="136"/>
      <c r="N334" s="136"/>
      <c r="O334" s="136"/>
      <c r="P334" s="136"/>
    </row>
    <row r="335" spans="1:19" s="10" customFormat="1" ht="36.950000000000003" customHeight="1" x14ac:dyDescent="0.25">
      <c r="A335" s="39"/>
      <c r="C335" s="133"/>
      <c r="E335" s="136"/>
      <c r="F335" s="136"/>
      <c r="G335" s="110"/>
      <c r="H335" s="136"/>
      <c r="I335" s="136"/>
      <c r="J335" s="136"/>
      <c r="K335" s="110"/>
      <c r="M335" s="136"/>
      <c r="N335" s="136"/>
      <c r="O335" s="136"/>
      <c r="P335" s="136"/>
    </row>
    <row r="336" spans="1:19" s="10" customFormat="1" ht="36.950000000000003" customHeight="1" x14ac:dyDescent="0.35">
      <c r="A336" s="39"/>
      <c r="C336" s="131"/>
      <c r="E336" s="136"/>
      <c r="F336" s="136"/>
      <c r="G336" s="110"/>
      <c r="H336" s="136"/>
      <c r="I336" s="136"/>
      <c r="J336" s="136"/>
      <c r="K336" s="110"/>
      <c r="M336" s="136"/>
      <c r="N336" s="136"/>
      <c r="O336" s="136"/>
      <c r="P336" s="136"/>
    </row>
    <row r="337" spans="1:16" s="10" customFormat="1" ht="36.950000000000003" customHeight="1" x14ac:dyDescent="0.25">
      <c r="A337" s="39"/>
      <c r="C337" s="25"/>
      <c r="E337" s="136"/>
      <c r="F337" s="136"/>
      <c r="G337" s="110"/>
      <c r="H337" s="136"/>
      <c r="I337" s="136"/>
      <c r="J337" s="136"/>
      <c r="K337" s="110"/>
      <c r="M337" s="136"/>
      <c r="N337" s="136"/>
      <c r="O337" s="136"/>
      <c r="P337" s="136"/>
    </row>
    <row r="338" spans="1:16" s="10" customFormat="1" ht="15" customHeight="1" x14ac:dyDescent="0.25">
      <c r="A338" s="39"/>
      <c r="B338" s="230"/>
      <c r="C338" s="25"/>
      <c r="E338" s="24"/>
      <c r="F338" s="136"/>
      <c r="G338" s="30"/>
      <c r="H338" s="136"/>
      <c r="I338" s="24"/>
      <c r="J338" s="136"/>
      <c r="K338" s="30"/>
      <c r="M338" s="24"/>
      <c r="N338" s="136"/>
      <c r="O338" s="30"/>
      <c r="P338" s="136"/>
    </row>
    <row r="339" spans="1:16" s="10" customFormat="1" ht="15" customHeight="1" x14ac:dyDescent="0.25">
      <c r="A339" s="39"/>
      <c r="B339" s="230"/>
      <c r="C339" s="18"/>
      <c r="E339" s="24"/>
      <c r="F339" s="229"/>
      <c r="G339" s="229"/>
      <c r="H339" s="136"/>
      <c r="I339" s="24"/>
      <c r="J339" s="229"/>
      <c r="K339" s="229"/>
      <c r="M339" s="24"/>
      <c r="N339" s="229"/>
      <c r="O339" s="229"/>
      <c r="P339" s="136"/>
    </row>
    <row r="340" spans="1:16" s="10" customFormat="1" x14ac:dyDescent="0.25">
      <c r="A340" s="134"/>
      <c r="C340" s="135"/>
      <c r="E340" s="31"/>
      <c r="F340" s="230"/>
      <c r="G340" s="230"/>
      <c r="I340" s="31"/>
      <c r="J340" s="230"/>
      <c r="K340" s="230"/>
      <c r="M340" s="31"/>
      <c r="N340" s="230"/>
      <c r="O340" s="230"/>
    </row>
    <row r="341" spans="1:16" s="10" customFormat="1" x14ac:dyDescent="0.25">
      <c r="A341" s="134"/>
      <c r="C341" s="135"/>
      <c r="E341" s="32"/>
      <c r="F341" s="230"/>
      <c r="G341" s="230"/>
      <c r="I341" s="32"/>
      <c r="J341" s="230"/>
      <c r="K341" s="230"/>
      <c r="M341" s="32"/>
      <c r="N341" s="230"/>
      <c r="O341" s="230"/>
    </row>
    <row r="342" spans="1:16" s="10" customFormat="1" x14ac:dyDescent="0.25">
      <c r="A342" s="134"/>
      <c r="C342" s="135"/>
      <c r="E342" s="31"/>
      <c r="F342" s="230"/>
      <c r="G342" s="229"/>
      <c r="I342" s="31"/>
      <c r="J342" s="230"/>
      <c r="K342" s="229"/>
      <c r="M342" s="31"/>
      <c r="N342" s="230"/>
      <c r="O342" s="229"/>
    </row>
    <row r="343" spans="1:16" s="10" customFormat="1" x14ac:dyDescent="0.25">
      <c r="A343" s="134"/>
      <c r="C343" s="135"/>
      <c r="E343" s="32"/>
      <c r="F343" s="230"/>
      <c r="G343" s="229"/>
      <c r="I343" s="32"/>
      <c r="J343" s="230"/>
      <c r="K343" s="229"/>
      <c r="M343" s="32"/>
      <c r="N343" s="230"/>
      <c r="O343" s="229"/>
    </row>
    <row r="344" spans="1:16" s="10" customFormat="1" x14ac:dyDescent="0.25"/>
    <row r="345" spans="1:16" s="10" customFormat="1" ht="36.950000000000003" customHeight="1" x14ac:dyDescent="0.35">
      <c r="A345" s="224"/>
      <c r="C345" s="131"/>
      <c r="E345" s="136"/>
      <c r="F345" s="136"/>
      <c r="G345" s="110"/>
      <c r="H345" s="136"/>
      <c r="I345" s="136"/>
      <c r="J345" s="136"/>
      <c r="K345" s="110"/>
      <c r="M345" s="136"/>
      <c r="N345" s="223"/>
      <c r="O345" s="223"/>
      <c r="P345" s="136"/>
    </row>
    <row r="346" spans="1:16" s="10" customFormat="1" ht="36.950000000000003" customHeight="1" x14ac:dyDescent="0.25">
      <c r="A346" s="224"/>
      <c r="C346" s="132"/>
      <c r="E346" s="136"/>
      <c r="F346" s="136"/>
      <c r="G346" s="110"/>
      <c r="H346" s="136"/>
      <c r="I346" s="136"/>
      <c r="J346" s="136"/>
      <c r="K346" s="110"/>
      <c r="M346" s="136"/>
      <c r="N346" s="136"/>
      <c r="O346" s="136"/>
      <c r="P346" s="136"/>
    </row>
    <row r="347" spans="1:16" s="10" customFormat="1" ht="36.950000000000003" customHeight="1" x14ac:dyDescent="0.25">
      <c r="A347" s="39"/>
      <c r="C347" s="133"/>
      <c r="E347" s="136"/>
      <c r="F347" s="136"/>
      <c r="G347" s="110"/>
      <c r="H347" s="136"/>
      <c r="I347" s="136"/>
      <c r="J347" s="136"/>
      <c r="K347" s="110"/>
      <c r="M347" s="136"/>
      <c r="N347" s="136"/>
      <c r="O347" s="136"/>
      <c r="P347" s="136"/>
    </row>
    <row r="348" spans="1:16" s="10" customFormat="1" ht="36.950000000000003" customHeight="1" x14ac:dyDescent="0.35">
      <c r="A348" s="39"/>
      <c r="C348" s="131"/>
      <c r="E348" s="136"/>
      <c r="F348" s="136"/>
      <c r="G348" s="110"/>
      <c r="H348" s="136"/>
      <c r="I348" s="136"/>
      <c r="J348" s="136"/>
      <c r="K348" s="110"/>
      <c r="M348" s="136"/>
      <c r="N348" s="136"/>
      <c r="O348" s="136"/>
      <c r="P348" s="136"/>
    </row>
    <row r="349" spans="1:16" s="10" customFormat="1" ht="36.950000000000003" customHeight="1" x14ac:dyDescent="0.25">
      <c r="A349" s="39"/>
      <c r="C349" s="25"/>
      <c r="E349" s="136"/>
      <c r="F349" s="136"/>
      <c r="G349" s="110"/>
      <c r="H349" s="136"/>
      <c r="I349" s="136"/>
      <c r="J349" s="136"/>
      <c r="K349" s="110"/>
      <c r="M349" s="136"/>
      <c r="N349" s="136"/>
      <c r="O349" s="136"/>
      <c r="P349" s="136"/>
    </row>
    <row r="350" spans="1:16" s="10" customFormat="1" ht="15" customHeight="1" x14ac:dyDescent="0.25">
      <c r="A350" s="39"/>
      <c r="B350" s="230"/>
      <c r="C350" s="25"/>
      <c r="E350" s="24"/>
      <c r="F350" s="136"/>
      <c r="G350" s="30"/>
      <c r="H350" s="136"/>
      <c r="I350" s="24"/>
      <c r="J350" s="136"/>
      <c r="K350" s="30"/>
      <c r="M350" s="24"/>
      <c r="N350" s="136"/>
      <c r="O350" s="30"/>
      <c r="P350" s="136"/>
    </row>
    <row r="351" spans="1:16" s="10" customFormat="1" ht="15" customHeight="1" x14ac:dyDescent="0.25">
      <c r="A351" s="39"/>
      <c r="B351" s="230"/>
      <c r="C351" s="18"/>
      <c r="E351" s="24"/>
      <c r="F351" s="229"/>
      <c r="G351" s="229"/>
      <c r="H351" s="136"/>
      <c r="I351" s="24"/>
      <c r="J351" s="229"/>
      <c r="K351" s="229"/>
      <c r="M351" s="24"/>
      <c r="N351" s="229"/>
      <c r="O351" s="229"/>
      <c r="P351" s="136"/>
    </row>
    <row r="352" spans="1:16" s="10" customFormat="1" x14ac:dyDescent="0.25">
      <c r="A352" s="134"/>
      <c r="C352" s="135"/>
      <c r="E352" s="31"/>
      <c r="F352" s="230"/>
      <c r="G352" s="230"/>
      <c r="I352" s="31"/>
      <c r="J352" s="230"/>
      <c r="K352" s="230"/>
      <c r="M352" s="31"/>
      <c r="N352" s="230"/>
      <c r="O352" s="230"/>
    </row>
    <row r="353" spans="1:16" s="10" customFormat="1" x14ac:dyDescent="0.25">
      <c r="A353" s="134"/>
      <c r="C353" s="135"/>
      <c r="E353" s="32"/>
      <c r="F353" s="230"/>
      <c r="G353" s="230"/>
      <c r="I353" s="32"/>
      <c r="J353" s="230"/>
      <c r="K353" s="230"/>
      <c r="M353" s="32"/>
      <c r="N353" s="230"/>
      <c r="O353" s="230"/>
    </row>
    <row r="354" spans="1:16" s="10" customFormat="1" x14ac:dyDescent="0.25">
      <c r="A354" s="134"/>
      <c r="C354" s="135"/>
      <c r="E354" s="31"/>
      <c r="F354" s="230"/>
      <c r="G354" s="229"/>
      <c r="I354" s="31"/>
      <c r="J354" s="230"/>
      <c r="K354" s="229"/>
      <c r="M354" s="31"/>
      <c r="N354" s="230"/>
      <c r="O354" s="229"/>
    </row>
    <row r="355" spans="1:16" s="10" customFormat="1" x14ac:dyDescent="0.25">
      <c r="A355" s="134"/>
      <c r="C355" s="135"/>
      <c r="E355" s="32"/>
      <c r="F355" s="230"/>
      <c r="G355" s="229"/>
      <c r="I355" s="32"/>
      <c r="J355" s="230"/>
      <c r="K355" s="229"/>
      <c r="M355" s="32"/>
      <c r="N355" s="230"/>
      <c r="O355" s="229"/>
    </row>
    <row r="356" spans="1:16" s="10" customFormat="1" x14ac:dyDescent="0.25"/>
    <row r="357" spans="1:16" s="10" customFormat="1" ht="36.950000000000003" customHeight="1" x14ac:dyDescent="0.35">
      <c r="A357" s="224"/>
      <c r="C357" s="131"/>
      <c r="E357" s="136"/>
      <c r="F357" s="136"/>
      <c r="G357" s="110"/>
      <c r="H357" s="136"/>
      <c r="I357" s="136"/>
      <c r="J357" s="136"/>
      <c r="K357" s="110"/>
      <c r="M357" s="136"/>
      <c r="N357" s="223"/>
      <c r="O357" s="223"/>
      <c r="P357" s="136"/>
    </row>
    <row r="358" spans="1:16" s="10" customFormat="1" ht="36.950000000000003" customHeight="1" x14ac:dyDescent="0.25">
      <c r="A358" s="224"/>
      <c r="C358" s="132"/>
      <c r="E358" s="136"/>
      <c r="F358" s="136"/>
      <c r="G358" s="110"/>
      <c r="H358" s="136"/>
      <c r="I358" s="136"/>
      <c r="J358" s="136"/>
      <c r="K358" s="110"/>
      <c r="M358" s="136"/>
      <c r="N358" s="136"/>
      <c r="O358" s="136"/>
      <c r="P358" s="136"/>
    </row>
    <row r="359" spans="1:16" s="10" customFormat="1" ht="36.950000000000003" customHeight="1" x14ac:dyDescent="0.25">
      <c r="A359" s="39"/>
      <c r="C359" s="133"/>
      <c r="E359" s="136"/>
      <c r="F359" s="136"/>
      <c r="G359" s="110"/>
      <c r="H359" s="136"/>
      <c r="I359" s="136"/>
      <c r="J359" s="136"/>
      <c r="K359" s="110"/>
      <c r="M359" s="136"/>
      <c r="N359" s="136"/>
      <c r="O359" s="136"/>
      <c r="P359" s="136"/>
    </row>
    <row r="360" spans="1:16" s="10" customFormat="1" ht="36.950000000000003" customHeight="1" x14ac:dyDescent="0.35">
      <c r="A360" s="39"/>
      <c r="C360" s="131"/>
      <c r="E360" s="136"/>
      <c r="F360" s="136"/>
      <c r="G360" s="110"/>
      <c r="H360" s="136"/>
      <c r="I360" s="136"/>
      <c r="J360" s="136"/>
      <c r="K360" s="110"/>
      <c r="M360" s="136"/>
      <c r="N360" s="136"/>
      <c r="O360" s="136"/>
      <c r="P360" s="136"/>
    </row>
    <row r="361" spans="1:16" s="10" customFormat="1" ht="36.950000000000003" customHeight="1" x14ac:dyDescent="0.25">
      <c r="A361" s="39"/>
      <c r="C361" s="25"/>
      <c r="E361" s="136"/>
      <c r="F361" s="136"/>
      <c r="G361" s="110"/>
      <c r="H361" s="136"/>
      <c r="I361" s="136"/>
      <c r="J361" s="136"/>
      <c r="K361" s="110"/>
      <c r="M361" s="136"/>
      <c r="N361" s="136"/>
      <c r="O361" s="136"/>
      <c r="P361" s="136"/>
    </row>
    <row r="362" spans="1:16" s="10" customFormat="1" ht="15" customHeight="1" x14ac:dyDescent="0.25">
      <c r="A362" s="39"/>
      <c r="B362" s="230"/>
      <c r="C362" s="25"/>
      <c r="E362" s="24"/>
      <c r="F362" s="136"/>
      <c r="G362" s="30"/>
      <c r="H362" s="136"/>
      <c r="I362" s="24"/>
      <c r="J362" s="136"/>
      <c r="K362" s="30"/>
      <c r="M362" s="24"/>
      <c r="N362" s="136"/>
      <c r="O362" s="30"/>
      <c r="P362" s="136"/>
    </row>
    <row r="363" spans="1:16" s="10" customFormat="1" ht="15" customHeight="1" x14ac:dyDescent="0.25">
      <c r="A363" s="39"/>
      <c r="B363" s="230"/>
      <c r="C363" s="18"/>
      <c r="E363" s="24"/>
      <c r="F363" s="229"/>
      <c r="G363" s="229"/>
      <c r="H363" s="136"/>
      <c r="I363" s="24"/>
      <c r="J363" s="229"/>
      <c r="K363" s="229"/>
      <c r="M363" s="24"/>
      <c r="N363" s="229"/>
      <c r="O363" s="229"/>
      <c r="P363" s="136"/>
    </row>
    <row r="364" spans="1:16" s="10" customFormat="1" x14ac:dyDescent="0.25">
      <c r="A364" s="134"/>
      <c r="C364" s="135"/>
      <c r="E364" s="31"/>
      <c r="F364" s="230"/>
      <c r="G364" s="230"/>
      <c r="I364" s="31"/>
      <c r="J364" s="230"/>
      <c r="K364" s="230"/>
      <c r="M364" s="31"/>
      <c r="N364" s="230"/>
      <c r="O364" s="230"/>
    </row>
    <row r="365" spans="1:16" s="10" customFormat="1" x14ac:dyDescent="0.25">
      <c r="A365" s="134"/>
      <c r="C365" s="135"/>
      <c r="E365" s="32"/>
      <c r="F365" s="230"/>
      <c r="G365" s="230"/>
      <c r="I365" s="32"/>
      <c r="J365" s="230"/>
      <c r="K365" s="230"/>
      <c r="M365" s="32"/>
      <c r="N365" s="230"/>
      <c r="O365" s="230"/>
    </row>
    <row r="366" spans="1:16" s="10" customFormat="1" x14ac:dyDescent="0.25">
      <c r="A366" s="134"/>
      <c r="C366" s="135"/>
      <c r="E366" s="31"/>
      <c r="F366" s="230"/>
      <c r="G366" s="229"/>
      <c r="I366" s="31"/>
      <c r="J366" s="230"/>
      <c r="K366" s="229"/>
      <c r="M366" s="31"/>
      <c r="N366" s="230"/>
      <c r="O366" s="229"/>
    </row>
    <row r="367" spans="1:16" s="10" customFormat="1" x14ac:dyDescent="0.25">
      <c r="A367" s="134"/>
      <c r="C367" s="135"/>
      <c r="E367" s="32"/>
      <c r="F367" s="230"/>
      <c r="G367" s="229"/>
      <c r="I367" s="32"/>
      <c r="J367" s="230"/>
      <c r="K367" s="229"/>
      <c r="M367" s="32"/>
      <c r="N367" s="230"/>
      <c r="O367" s="229"/>
    </row>
    <row r="368" spans="1:16" s="10" customFormat="1" x14ac:dyDescent="0.25"/>
    <row r="369" spans="1:16" s="10" customFormat="1" ht="36.950000000000003" customHeight="1" x14ac:dyDescent="0.35">
      <c r="A369" s="224"/>
      <c r="C369" s="131"/>
      <c r="E369" s="136"/>
      <c r="F369" s="136"/>
      <c r="G369" s="110"/>
      <c r="H369" s="136"/>
      <c r="I369" s="136"/>
      <c r="J369" s="136"/>
      <c r="K369" s="110"/>
      <c r="M369" s="136"/>
      <c r="N369" s="223"/>
      <c r="O369" s="223"/>
      <c r="P369" s="136"/>
    </row>
    <row r="370" spans="1:16" s="10" customFormat="1" ht="36.950000000000003" customHeight="1" x14ac:dyDescent="0.25">
      <c r="A370" s="224"/>
      <c r="C370" s="132"/>
      <c r="E370" s="136"/>
      <c r="F370" s="136"/>
      <c r="G370" s="110"/>
      <c r="H370" s="136"/>
      <c r="I370" s="136"/>
      <c r="J370" s="136"/>
      <c r="K370" s="110"/>
      <c r="M370" s="136"/>
      <c r="N370" s="136"/>
      <c r="O370" s="136"/>
      <c r="P370" s="136"/>
    </row>
    <row r="371" spans="1:16" s="10" customFormat="1" ht="36.950000000000003" customHeight="1" x14ac:dyDescent="0.25">
      <c r="A371" s="39"/>
      <c r="C371" s="133"/>
      <c r="E371" s="136"/>
      <c r="F371" s="136"/>
      <c r="G371" s="110"/>
      <c r="H371" s="136"/>
      <c r="I371" s="136"/>
      <c r="J371" s="136"/>
      <c r="K371" s="110"/>
      <c r="M371" s="136"/>
      <c r="N371" s="136"/>
      <c r="O371" s="136"/>
      <c r="P371" s="136"/>
    </row>
    <row r="372" spans="1:16" s="10" customFormat="1" ht="36.950000000000003" customHeight="1" x14ac:dyDescent="0.35">
      <c r="A372" s="39"/>
      <c r="C372" s="131"/>
      <c r="E372" s="136"/>
      <c r="F372" s="136"/>
      <c r="G372" s="110"/>
      <c r="H372" s="136"/>
      <c r="I372" s="136"/>
      <c r="J372" s="136"/>
      <c r="K372" s="110"/>
      <c r="M372" s="136"/>
      <c r="N372" s="136"/>
      <c r="O372" s="136"/>
      <c r="P372" s="136"/>
    </row>
    <row r="373" spans="1:16" s="10" customFormat="1" ht="36.950000000000003" customHeight="1" x14ac:dyDescent="0.25">
      <c r="A373" s="39"/>
      <c r="C373" s="25"/>
      <c r="E373" s="136"/>
      <c r="F373" s="136"/>
      <c r="G373" s="110"/>
      <c r="H373" s="136"/>
      <c r="I373" s="136"/>
      <c r="J373" s="136"/>
      <c r="K373" s="110"/>
      <c r="M373" s="136"/>
      <c r="N373" s="136"/>
      <c r="O373" s="136"/>
      <c r="P373" s="136"/>
    </row>
    <row r="374" spans="1:16" s="10" customFormat="1" ht="15" customHeight="1" x14ac:dyDescent="0.25">
      <c r="A374" s="39"/>
      <c r="B374" s="230"/>
      <c r="C374" s="25"/>
      <c r="E374" s="24"/>
      <c r="F374" s="136"/>
      <c r="G374" s="30"/>
      <c r="H374" s="136"/>
      <c r="I374" s="24"/>
      <c r="J374" s="136"/>
      <c r="K374" s="30"/>
      <c r="M374" s="24"/>
      <c r="N374" s="136"/>
      <c r="O374" s="30"/>
      <c r="P374" s="136"/>
    </row>
    <row r="375" spans="1:16" s="10" customFormat="1" ht="15" customHeight="1" x14ac:dyDescent="0.25">
      <c r="A375" s="39"/>
      <c r="B375" s="230"/>
      <c r="C375" s="18"/>
      <c r="E375" s="24"/>
      <c r="F375" s="229"/>
      <c r="G375" s="229"/>
      <c r="H375" s="136"/>
      <c r="I375" s="24"/>
      <c r="J375" s="229"/>
      <c r="K375" s="229"/>
      <c r="M375" s="24"/>
      <c r="N375" s="229"/>
      <c r="O375" s="229"/>
      <c r="P375" s="136"/>
    </row>
    <row r="376" spans="1:16" s="10" customFormat="1" x14ac:dyDescent="0.25">
      <c r="A376" s="134"/>
      <c r="C376" s="135"/>
      <c r="E376" s="31"/>
      <c r="F376" s="230"/>
      <c r="G376" s="230"/>
      <c r="I376" s="31"/>
      <c r="J376" s="230"/>
      <c r="K376" s="230"/>
      <c r="M376" s="31"/>
      <c r="N376" s="230"/>
      <c r="O376" s="230"/>
    </row>
    <row r="377" spans="1:16" s="10" customFormat="1" x14ac:dyDescent="0.25">
      <c r="A377" s="134"/>
      <c r="C377" s="135"/>
      <c r="E377" s="32"/>
      <c r="F377" s="230"/>
      <c r="G377" s="230"/>
      <c r="I377" s="32"/>
      <c r="J377" s="230"/>
      <c r="K377" s="230"/>
      <c r="M377" s="32"/>
      <c r="N377" s="230"/>
      <c r="O377" s="230"/>
    </row>
    <row r="378" spans="1:16" s="10" customFormat="1" x14ac:dyDescent="0.25">
      <c r="A378" s="134"/>
      <c r="C378" s="135"/>
      <c r="E378" s="31"/>
      <c r="F378" s="230"/>
      <c r="G378" s="229"/>
      <c r="I378" s="31"/>
      <c r="J378" s="230"/>
      <c r="K378" s="229"/>
      <c r="M378" s="31"/>
      <c r="N378" s="230"/>
      <c r="O378" s="229"/>
    </row>
    <row r="379" spans="1:16" s="10" customFormat="1" x14ac:dyDescent="0.25">
      <c r="A379" s="134"/>
      <c r="C379" s="135"/>
      <c r="E379" s="32"/>
      <c r="F379" s="230"/>
      <c r="G379" s="229"/>
      <c r="I379" s="32"/>
      <c r="J379" s="230"/>
      <c r="K379" s="229"/>
      <c r="M379" s="32"/>
      <c r="N379" s="230"/>
      <c r="O379" s="229"/>
    </row>
    <row r="380" spans="1:16" s="10" customFormat="1" x14ac:dyDescent="0.25"/>
    <row r="381" spans="1:16" s="10" customFormat="1" ht="36.950000000000003" customHeight="1" x14ac:dyDescent="0.35">
      <c r="A381" s="224"/>
      <c r="C381" s="131"/>
      <c r="E381" s="136"/>
      <c r="F381" s="136"/>
      <c r="G381" s="110"/>
      <c r="H381" s="136"/>
      <c r="I381" s="136"/>
      <c r="J381" s="136"/>
      <c r="K381" s="110"/>
      <c r="M381" s="136"/>
      <c r="N381" s="223"/>
      <c r="O381" s="223"/>
      <c r="P381" s="136"/>
    </row>
    <row r="382" spans="1:16" s="10" customFormat="1" ht="36.950000000000003" customHeight="1" x14ac:dyDescent="0.25">
      <c r="A382" s="224"/>
      <c r="C382" s="132"/>
      <c r="E382" s="136"/>
      <c r="F382" s="136"/>
      <c r="G382" s="110"/>
      <c r="H382" s="136"/>
      <c r="I382" s="136"/>
      <c r="J382" s="136"/>
      <c r="K382" s="110"/>
      <c r="M382" s="136"/>
      <c r="N382" s="136"/>
      <c r="O382" s="136"/>
      <c r="P382" s="136"/>
    </row>
    <row r="383" spans="1:16" s="10" customFormat="1" ht="36.950000000000003" customHeight="1" x14ac:dyDescent="0.25">
      <c r="A383" s="39"/>
      <c r="C383" s="133"/>
      <c r="E383" s="136"/>
      <c r="F383" s="136"/>
      <c r="G383" s="110"/>
      <c r="H383" s="136"/>
      <c r="I383" s="136"/>
      <c r="J383" s="136"/>
      <c r="K383" s="110"/>
      <c r="M383" s="136"/>
      <c r="N383" s="136"/>
      <c r="O383" s="136"/>
      <c r="P383" s="136"/>
    </row>
    <row r="384" spans="1:16" s="10" customFormat="1" ht="36.950000000000003" customHeight="1" x14ac:dyDescent="0.35">
      <c r="A384" s="39"/>
      <c r="C384" s="131"/>
      <c r="E384" s="136"/>
      <c r="F384" s="136"/>
      <c r="G384" s="110"/>
      <c r="H384" s="136"/>
      <c r="I384" s="136"/>
      <c r="J384" s="136"/>
      <c r="K384" s="110"/>
      <c r="M384" s="136"/>
      <c r="N384" s="136"/>
      <c r="O384" s="136"/>
      <c r="P384" s="136"/>
    </row>
    <row r="385" spans="1:16" s="10" customFormat="1" ht="36.950000000000003" customHeight="1" x14ac:dyDescent="0.25">
      <c r="A385" s="39"/>
      <c r="C385" s="25"/>
      <c r="E385" s="136"/>
      <c r="F385" s="136"/>
      <c r="G385" s="110"/>
      <c r="H385" s="136"/>
      <c r="I385" s="136"/>
      <c r="J385" s="136"/>
      <c r="K385" s="110"/>
      <c r="M385" s="136"/>
      <c r="N385" s="136"/>
      <c r="O385" s="136"/>
      <c r="P385" s="136"/>
    </row>
    <row r="386" spans="1:16" s="10" customFormat="1" ht="15" customHeight="1" x14ac:dyDescent="0.25">
      <c r="A386" s="39"/>
      <c r="B386" s="230"/>
      <c r="C386" s="25"/>
      <c r="E386" s="24"/>
      <c r="F386" s="136"/>
      <c r="G386" s="30"/>
      <c r="H386" s="136"/>
      <c r="I386" s="24"/>
      <c r="J386" s="136"/>
      <c r="K386" s="30"/>
      <c r="M386" s="24"/>
      <c r="N386" s="136"/>
      <c r="O386" s="30"/>
      <c r="P386" s="136"/>
    </row>
    <row r="387" spans="1:16" s="10" customFormat="1" ht="15" customHeight="1" x14ac:dyDescent="0.25">
      <c r="A387" s="39"/>
      <c r="B387" s="230"/>
      <c r="C387" s="18"/>
      <c r="E387" s="24"/>
      <c r="F387" s="229"/>
      <c r="G387" s="229"/>
      <c r="H387" s="136"/>
      <c r="I387" s="24"/>
      <c r="J387" s="229"/>
      <c r="K387" s="229"/>
      <c r="M387" s="24"/>
      <c r="N387" s="229"/>
      <c r="O387" s="229"/>
      <c r="P387" s="136"/>
    </row>
    <row r="388" spans="1:16" s="10" customFormat="1" x14ac:dyDescent="0.25">
      <c r="A388" s="134"/>
      <c r="C388" s="135"/>
      <c r="E388" s="31"/>
      <c r="F388" s="230"/>
      <c r="G388" s="230"/>
      <c r="I388" s="31"/>
      <c r="J388" s="230"/>
      <c r="K388" s="230"/>
      <c r="M388" s="31"/>
      <c r="N388" s="230"/>
      <c r="O388" s="230"/>
    </row>
    <row r="389" spans="1:16" s="10" customFormat="1" x14ac:dyDescent="0.25">
      <c r="A389" s="134"/>
      <c r="C389" s="135"/>
      <c r="E389" s="32"/>
      <c r="F389" s="230"/>
      <c r="G389" s="230"/>
      <c r="I389" s="32"/>
      <c r="J389" s="230"/>
      <c r="K389" s="230"/>
      <c r="M389" s="32"/>
      <c r="N389" s="230"/>
      <c r="O389" s="230"/>
    </row>
    <row r="390" spans="1:16" s="10" customFormat="1" x14ac:dyDescent="0.25">
      <c r="A390" s="134"/>
      <c r="C390" s="135"/>
      <c r="E390" s="31"/>
      <c r="F390" s="230"/>
      <c r="G390" s="229"/>
      <c r="I390" s="31"/>
      <c r="J390" s="230"/>
      <c r="K390" s="229"/>
      <c r="M390" s="31"/>
      <c r="N390" s="230"/>
      <c r="O390" s="229"/>
    </row>
    <row r="391" spans="1:16" s="10" customFormat="1" x14ac:dyDescent="0.25">
      <c r="A391" s="134"/>
      <c r="C391" s="135"/>
      <c r="E391" s="32"/>
      <c r="F391" s="230"/>
      <c r="G391" s="229"/>
      <c r="I391" s="32"/>
      <c r="J391" s="230"/>
      <c r="K391" s="229"/>
      <c r="M391" s="32"/>
      <c r="N391" s="230"/>
      <c r="O391" s="229"/>
    </row>
    <row r="392" spans="1:16" s="10" customFormat="1" x14ac:dyDescent="0.25"/>
    <row r="393" spans="1:16" s="10" customFormat="1" ht="36.950000000000003" customHeight="1" x14ac:dyDescent="0.35">
      <c r="A393" s="224"/>
      <c r="C393" s="131"/>
      <c r="E393" s="136"/>
      <c r="F393" s="136"/>
      <c r="G393" s="110"/>
      <c r="H393" s="136"/>
      <c r="I393" s="136"/>
      <c r="J393" s="136"/>
      <c r="K393" s="110"/>
      <c r="M393" s="136"/>
      <c r="N393" s="223"/>
      <c r="O393" s="223"/>
      <c r="P393" s="136"/>
    </row>
    <row r="394" spans="1:16" s="10" customFormat="1" ht="36.950000000000003" customHeight="1" x14ac:dyDescent="0.25">
      <c r="A394" s="224"/>
      <c r="C394" s="132"/>
      <c r="E394" s="136"/>
      <c r="F394" s="136"/>
      <c r="G394" s="110"/>
      <c r="H394" s="136"/>
      <c r="I394" s="136"/>
      <c r="J394" s="136"/>
      <c r="K394" s="110"/>
      <c r="M394" s="136"/>
      <c r="N394" s="136"/>
      <c r="O394" s="136"/>
      <c r="P394" s="136"/>
    </row>
    <row r="395" spans="1:16" s="10" customFormat="1" ht="36.950000000000003" customHeight="1" x14ac:dyDescent="0.25">
      <c r="A395" s="39"/>
      <c r="C395" s="133"/>
      <c r="E395" s="136"/>
      <c r="F395" s="136"/>
      <c r="G395" s="110"/>
      <c r="H395" s="136"/>
      <c r="I395" s="136"/>
      <c r="J395" s="136"/>
      <c r="K395" s="110"/>
      <c r="M395" s="136"/>
      <c r="N395" s="136"/>
      <c r="O395" s="136"/>
      <c r="P395" s="136"/>
    </row>
    <row r="396" spans="1:16" s="10" customFormat="1" ht="36.950000000000003" customHeight="1" x14ac:dyDescent="0.35">
      <c r="A396" s="39"/>
      <c r="C396" s="131"/>
      <c r="E396" s="136"/>
      <c r="F396" s="136"/>
      <c r="G396" s="110"/>
      <c r="H396" s="136"/>
      <c r="I396" s="136"/>
      <c r="J396" s="136"/>
      <c r="K396" s="110"/>
      <c r="M396" s="136"/>
      <c r="N396" s="136"/>
      <c r="O396" s="136"/>
      <c r="P396" s="136"/>
    </row>
    <row r="397" spans="1:16" s="10" customFormat="1" ht="36.950000000000003" customHeight="1" x14ac:dyDescent="0.25">
      <c r="A397" s="39"/>
      <c r="C397" s="25"/>
      <c r="E397" s="136"/>
      <c r="F397" s="136"/>
      <c r="G397" s="110"/>
      <c r="H397" s="136"/>
      <c r="I397" s="136"/>
      <c r="J397" s="136"/>
      <c r="K397" s="110"/>
      <c r="M397" s="136"/>
      <c r="N397" s="136"/>
      <c r="O397" s="136"/>
      <c r="P397" s="136"/>
    </row>
    <row r="398" spans="1:16" s="10" customFormat="1" ht="15" customHeight="1" x14ac:dyDescent="0.25">
      <c r="A398" s="39"/>
      <c r="B398" s="230"/>
      <c r="C398" s="25"/>
      <c r="E398" s="24"/>
      <c r="F398" s="136"/>
      <c r="G398" s="30"/>
      <c r="H398" s="136"/>
      <c r="I398" s="24"/>
      <c r="J398" s="136"/>
      <c r="K398" s="30"/>
      <c r="M398" s="24"/>
      <c r="N398" s="136"/>
      <c r="O398" s="30"/>
      <c r="P398" s="136"/>
    </row>
    <row r="399" spans="1:16" s="10" customFormat="1" ht="15" customHeight="1" x14ac:dyDescent="0.25">
      <c r="A399" s="39"/>
      <c r="B399" s="230"/>
      <c r="C399" s="18"/>
      <c r="E399" s="24"/>
      <c r="F399" s="229"/>
      <c r="G399" s="229"/>
      <c r="H399" s="136"/>
      <c r="I399" s="24"/>
      <c r="J399" s="229"/>
      <c r="K399" s="229"/>
      <c r="M399" s="24"/>
      <c r="N399" s="229"/>
      <c r="O399" s="229"/>
      <c r="P399" s="136"/>
    </row>
    <row r="400" spans="1:16" s="10" customFormat="1" x14ac:dyDescent="0.25">
      <c r="A400" s="134"/>
      <c r="C400" s="135"/>
      <c r="E400" s="31"/>
      <c r="F400" s="230"/>
      <c r="G400" s="230"/>
      <c r="I400" s="31"/>
      <c r="J400" s="230"/>
      <c r="K400" s="230"/>
      <c r="M400" s="31"/>
      <c r="N400" s="230"/>
      <c r="O400" s="230"/>
    </row>
    <row r="401" spans="1:19" s="10" customFormat="1" x14ac:dyDescent="0.25">
      <c r="A401" s="134"/>
      <c r="C401" s="135"/>
      <c r="E401" s="32"/>
      <c r="F401" s="230"/>
      <c r="G401" s="230"/>
      <c r="I401" s="32"/>
      <c r="J401" s="230"/>
      <c r="K401" s="230"/>
      <c r="M401" s="32"/>
      <c r="N401" s="230"/>
      <c r="O401" s="230"/>
    </row>
    <row r="402" spans="1:19" s="10" customFormat="1" x14ac:dyDescent="0.25">
      <c r="A402" s="134"/>
      <c r="C402" s="135"/>
      <c r="E402" s="31"/>
      <c r="F402" s="230"/>
      <c r="G402" s="229"/>
      <c r="I402" s="31"/>
      <c r="J402" s="230"/>
      <c r="K402" s="229"/>
      <c r="M402" s="31"/>
      <c r="N402" s="230"/>
      <c r="O402" s="229"/>
    </row>
    <row r="403" spans="1:19" s="10" customFormat="1" x14ac:dyDescent="0.25">
      <c r="A403" s="134"/>
      <c r="C403" s="135"/>
      <c r="E403" s="32"/>
      <c r="F403" s="230"/>
      <c r="G403" s="229"/>
      <c r="I403" s="32"/>
      <c r="J403" s="230"/>
      <c r="K403" s="229"/>
      <c r="M403" s="32"/>
      <c r="N403" s="230"/>
      <c r="O403" s="229"/>
    </row>
    <row r="404" spans="1:19" s="10" customFormat="1" x14ac:dyDescent="0.25"/>
    <row r="405" spans="1:19" s="10" customFormat="1" ht="36.950000000000003" customHeight="1" x14ac:dyDescent="0.35">
      <c r="A405" s="224"/>
      <c r="C405" s="131"/>
      <c r="E405" s="136"/>
      <c r="F405" s="136"/>
      <c r="G405" s="110"/>
      <c r="H405" s="136"/>
      <c r="I405" s="136"/>
      <c r="J405" s="136"/>
      <c r="K405" s="110"/>
      <c r="M405" s="136"/>
      <c r="N405" s="223"/>
      <c r="O405" s="223"/>
      <c r="P405" s="136"/>
    </row>
    <row r="406" spans="1:19" s="10" customFormat="1" ht="36.950000000000003" customHeight="1" x14ac:dyDescent="0.25">
      <c r="A406" s="224"/>
      <c r="C406" s="132"/>
      <c r="E406" s="136"/>
      <c r="F406" s="136"/>
      <c r="G406" s="110"/>
      <c r="H406" s="136"/>
      <c r="I406" s="136"/>
      <c r="J406" s="136"/>
      <c r="K406" s="110"/>
      <c r="M406" s="136"/>
      <c r="N406" s="136"/>
      <c r="O406" s="136"/>
      <c r="P406" s="136"/>
    </row>
    <row r="407" spans="1:19" s="10" customFormat="1" ht="36.950000000000003" customHeight="1" x14ac:dyDescent="0.25">
      <c r="A407" s="39"/>
      <c r="C407" s="133"/>
      <c r="E407" s="136"/>
      <c r="F407" s="136"/>
      <c r="G407" s="110"/>
      <c r="H407" s="136"/>
      <c r="I407" s="136"/>
      <c r="J407" s="136"/>
      <c r="K407" s="110"/>
      <c r="M407" s="136"/>
      <c r="N407" s="136"/>
      <c r="O407" s="136"/>
      <c r="P407" s="136"/>
    </row>
    <row r="408" spans="1:19" s="10" customFormat="1" ht="36.950000000000003" customHeight="1" x14ac:dyDescent="0.35">
      <c r="A408" s="39"/>
      <c r="C408" s="131"/>
      <c r="E408" s="136"/>
      <c r="F408" s="136"/>
      <c r="G408" s="110"/>
      <c r="H408" s="136"/>
      <c r="I408" s="136"/>
      <c r="J408" s="136"/>
      <c r="K408" s="110"/>
      <c r="M408" s="136"/>
      <c r="N408" s="136"/>
      <c r="O408" s="136"/>
      <c r="P408" s="136"/>
    </row>
    <row r="409" spans="1:19" s="10" customFormat="1" ht="36.950000000000003" customHeight="1" x14ac:dyDescent="0.25">
      <c r="A409" s="39"/>
      <c r="C409" s="25"/>
      <c r="E409" s="136"/>
      <c r="F409" s="136"/>
      <c r="G409" s="110"/>
      <c r="H409" s="136"/>
      <c r="I409" s="136"/>
      <c r="J409" s="136"/>
      <c r="K409" s="110"/>
      <c r="M409" s="136"/>
      <c r="N409" s="136"/>
      <c r="O409" s="136"/>
      <c r="P409" s="136"/>
    </row>
    <row r="410" spans="1:19" s="10" customFormat="1" ht="15" customHeight="1" x14ac:dyDescent="0.25">
      <c r="A410" s="39"/>
      <c r="B410" s="230"/>
      <c r="C410" s="25"/>
      <c r="E410" s="24"/>
      <c r="F410" s="136"/>
      <c r="G410" s="30"/>
      <c r="H410" s="136"/>
      <c r="I410" s="24"/>
      <c r="J410" s="136"/>
      <c r="K410" s="30"/>
      <c r="M410" s="24"/>
      <c r="N410" s="136"/>
      <c r="O410" s="30"/>
      <c r="P410" s="136"/>
    </row>
    <row r="411" spans="1:19" s="10" customFormat="1" ht="15" customHeight="1" x14ac:dyDescent="0.25">
      <c r="A411" s="39"/>
      <c r="B411" s="230"/>
      <c r="C411" s="18"/>
      <c r="E411" s="24"/>
      <c r="F411" s="229"/>
      <c r="G411" s="229"/>
      <c r="H411" s="136"/>
      <c r="I411" s="24"/>
      <c r="J411" s="229"/>
      <c r="K411" s="229"/>
      <c r="M411" s="24"/>
      <c r="N411" s="229"/>
      <c r="O411" s="229"/>
      <c r="P411" s="136"/>
    </row>
    <row r="412" spans="1:19" s="10" customFormat="1" x14ac:dyDescent="0.25">
      <c r="A412" s="134"/>
      <c r="C412" s="135"/>
      <c r="E412" s="31"/>
      <c r="F412" s="230"/>
      <c r="G412" s="230"/>
      <c r="I412" s="31"/>
      <c r="J412" s="230"/>
      <c r="K412" s="230"/>
      <c r="M412" s="31"/>
      <c r="N412" s="230"/>
      <c r="O412" s="230"/>
    </row>
    <row r="413" spans="1:19" s="10" customFormat="1" x14ac:dyDescent="0.25">
      <c r="A413" s="134"/>
      <c r="C413" s="135"/>
      <c r="E413" s="32"/>
      <c r="F413" s="230"/>
      <c r="G413" s="230"/>
      <c r="I413" s="32"/>
      <c r="J413" s="230"/>
      <c r="K413" s="230"/>
      <c r="M413" s="32"/>
      <c r="N413" s="230"/>
      <c r="O413" s="230"/>
    </row>
    <row r="414" spans="1:19" s="10" customFormat="1" x14ac:dyDescent="0.25">
      <c r="A414" s="134"/>
      <c r="C414" s="135"/>
      <c r="E414" s="31"/>
      <c r="F414" s="230"/>
      <c r="G414" s="229"/>
      <c r="I414" s="31"/>
      <c r="J414" s="230"/>
      <c r="K414" s="229"/>
      <c r="M414" s="31"/>
      <c r="N414" s="230"/>
      <c r="O414" s="229"/>
    </row>
    <row r="415" spans="1:19" s="10" customFormat="1" x14ac:dyDescent="0.25">
      <c r="A415" s="134"/>
      <c r="C415" s="135"/>
      <c r="E415" s="32"/>
      <c r="F415" s="230"/>
      <c r="G415" s="229"/>
      <c r="I415" s="32"/>
      <c r="J415" s="230"/>
      <c r="K415" s="229"/>
      <c r="M415" s="32"/>
      <c r="N415" s="230"/>
      <c r="O415" s="229"/>
    </row>
    <row r="416" spans="1:19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</row>
    <row r="417" spans="1:19" ht="36.950000000000003" customHeight="1" x14ac:dyDescent="0.35">
      <c r="A417" s="224"/>
      <c r="B417" s="10"/>
      <c r="C417" s="131"/>
      <c r="D417" s="10"/>
      <c r="E417" s="136"/>
      <c r="F417" s="141"/>
      <c r="G417" s="110"/>
      <c r="H417" s="136"/>
      <c r="I417" s="136"/>
      <c r="J417" s="136"/>
      <c r="K417" s="110"/>
      <c r="L417" s="10"/>
      <c r="M417" s="136"/>
      <c r="N417" s="223"/>
      <c r="O417" s="223"/>
      <c r="P417" s="136"/>
      <c r="Q417" s="10"/>
      <c r="R417" s="10"/>
      <c r="S417" s="10"/>
    </row>
    <row r="418" spans="1:19" ht="36.950000000000003" customHeight="1" x14ac:dyDescent="0.25">
      <c r="A418" s="224"/>
      <c r="B418" s="10"/>
      <c r="C418" s="132"/>
      <c r="D418" s="10"/>
      <c r="E418" s="136"/>
      <c r="F418" s="136"/>
      <c r="G418" s="110"/>
      <c r="H418" s="136"/>
      <c r="I418" s="136"/>
      <c r="J418" s="136"/>
      <c r="K418" s="110"/>
      <c r="L418" s="10"/>
      <c r="M418" s="136"/>
      <c r="N418" s="136"/>
      <c r="O418" s="136"/>
      <c r="P418" s="136"/>
      <c r="Q418" s="10"/>
      <c r="R418" s="10"/>
      <c r="S418" s="10"/>
    </row>
    <row r="419" spans="1:19" ht="36.950000000000003" customHeight="1" x14ac:dyDescent="0.25">
      <c r="A419" s="39"/>
      <c r="B419" s="10"/>
      <c r="C419" s="133"/>
      <c r="D419" s="10"/>
      <c r="E419" s="136"/>
      <c r="F419" s="136"/>
      <c r="G419" s="110"/>
      <c r="H419" s="136"/>
      <c r="I419" s="136"/>
      <c r="J419" s="136"/>
      <c r="K419" s="110"/>
      <c r="L419" s="10"/>
      <c r="M419" s="136"/>
      <c r="N419" s="136"/>
      <c r="O419" s="136"/>
      <c r="P419" s="136"/>
      <c r="Q419" s="10"/>
      <c r="R419" s="10"/>
      <c r="S419" s="10"/>
    </row>
    <row r="420" spans="1:19" ht="36.950000000000003" customHeight="1" x14ac:dyDescent="0.35">
      <c r="A420" s="39"/>
      <c r="B420" s="10"/>
      <c r="C420" s="131"/>
      <c r="D420" s="10"/>
      <c r="E420" s="136"/>
      <c r="F420" s="136"/>
      <c r="G420" s="110"/>
      <c r="H420" s="136"/>
      <c r="I420" s="136"/>
      <c r="J420" s="136"/>
      <c r="K420" s="110"/>
      <c r="L420" s="10"/>
      <c r="M420" s="136"/>
      <c r="N420" s="136"/>
      <c r="O420" s="136"/>
      <c r="P420" s="136"/>
      <c r="Q420" s="10"/>
      <c r="R420" s="10"/>
      <c r="S420" s="10"/>
    </row>
    <row r="421" spans="1:19" ht="36.950000000000003" customHeight="1" x14ac:dyDescent="0.25">
      <c r="A421" s="39"/>
      <c r="B421" s="10"/>
      <c r="C421" s="25"/>
      <c r="D421" s="10"/>
      <c r="E421" s="136"/>
      <c r="F421" s="136"/>
      <c r="G421" s="110"/>
      <c r="H421" s="136"/>
      <c r="I421" s="136"/>
      <c r="J421" s="136"/>
      <c r="K421" s="110"/>
      <c r="L421" s="10"/>
      <c r="M421" s="136"/>
      <c r="N421" s="136"/>
      <c r="O421" s="136"/>
      <c r="P421" s="136"/>
      <c r="Q421" s="10"/>
      <c r="R421" s="10"/>
      <c r="S421" s="10"/>
    </row>
    <row r="422" spans="1:19" ht="15" customHeight="1" x14ac:dyDescent="0.25">
      <c r="A422" s="39"/>
      <c r="B422" s="230"/>
      <c r="C422" s="25"/>
      <c r="D422" s="10"/>
      <c r="E422" s="24"/>
      <c r="F422" s="136"/>
      <c r="G422" s="30"/>
      <c r="H422" s="136"/>
      <c r="I422" s="24"/>
      <c r="J422" s="111"/>
      <c r="K422" s="112"/>
      <c r="L422" s="10"/>
      <c r="M422" s="24"/>
      <c r="N422" s="136"/>
      <c r="O422" s="30"/>
      <c r="P422" s="136"/>
      <c r="Q422" s="10"/>
      <c r="R422" s="10"/>
      <c r="S422" s="10"/>
    </row>
    <row r="423" spans="1:19" ht="15" customHeight="1" x14ac:dyDescent="0.25">
      <c r="A423" s="39"/>
      <c r="B423" s="230"/>
      <c r="C423" s="18"/>
      <c r="D423" s="10"/>
      <c r="E423" s="24"/>
      <c r="F423" s="229"/>
      <c r="G423" s="229"/>
      <c r="H423" s="136"/>
      <c r="I423" s="24"/>
      <c r="J423" s="229"/>
      <c r="K423" s="229"/>
      <c r="L423" s="10"/>
      <c r="M423" s="24"/>
      <c r="N423" s="229"/>
      <c r="O423" s="229"/>
      <c r="P423" s="136"/>
      <c r="Q423" s="10"/>
      <c r="R423" s="10"/>
      <c r="S423" s="10"/>
    </row>
    <row r="424" spans="1:19" x14ac:dyDescent="0.25">
      <c r="A424" s="134"/>
      <c r="B424" s="10"/>
      <c r="C424" s="135"/>
      <c r="D424" s="10"/>
      <c r="E424" s="31"/>
      <c r="F424" s="230"/>
      <c r="G424" s="230"/>
      <c r="H424" s="10"/>
      <c r="I424" s="31"/>
      <c r="J424" s="230"/>
      <c r="K424" s="230"/>
      <c r="L424" s="10"/>
      <c r="M424" s="31"/>
      <c r="N424" s="230"/>
      <c r="O424" s="230"/>
      <c r="P424" s="10"/>
      <c r="Q424" s="10"/>
      <c r="R424" s="10"/>
      <c r="S424" s="10"/>
    </row>
    <row r="425" spans="1:19" x14ac:dyDescent="0.25">
      <c r="A425" s="134"/>
      <c r="B425" s="10"/>
      <c r="C425" s="135"/>
      <c r="D425" s="10"/>
      <c r="E425" s="32"/>
      <c r="F425" s="230"/>
      <c r="G425" s="230"/>
      <c r="H425" s="10"/>
      <c r="I425" s="32"/>
      <c r="J425" s="230"/>
      <c r="K425" s="230"/>
      <c r="L425" s="10"/>
      <c r="M425" s="32"/>
      <c r="N425" s="230"/>
      <c r="O425" s="230"/>
      <c r="P425" s="10"/>
      <c r="Q425" s="10"/>
      <c r="R425" s="10"/>
      <c r="S425" s="10"/>
    </row>
    <row r="426" spans="1:19" x14ac:dyDescent="0.25">
      <c r="A426" s="134"/>
      <c r="B426" s="10"/>
      <c r="C426" s="135"/>
      <c r="D426" s="10"/>
      <c r="E426" s="31"/>
      <c r="F426" s="230"/>
      <c r="G426" s="229"/>
      <c r="H426" s="10"/>
      <c r="I426" s="31"/>
      <c r="J426" s="230"/>
      <c r="K426" s="229"/>
      <c r="L426" s="10"/>
      <c r="M426" s="31"/>
      <c r="N426" s="230"/>
      <c r="O426" s="229"/>
      <c r="P426" s="10"/>
      <c r="Q426" s="10"/>
      <c r="R426" s="10"/>
      <c r="S426" s="10"/>
    </row>
    <row r="427" spans="1:19" x14ac:dyDescent="0.25">
      <c r="A427" s="134"/>
      <c r="B427" s="10"/>
      <c r="C427" s="135"/>
      <c r="D427" s="10"/>
      <c r="E427" s="32"/>
      <c r="F427" s="230"/>
      <c r="G427" s="229"/>
      <c r="H427" s="10"/>
      <c r="I427" s="32"/>
      <c r="J427" s="230"/>
      <c r="K427" s="229"/>
      <c r="L427" s="10"/>
      <c r="M427" s="32"/>
      <c r="N427" s="230"/>
      <c r="O427" s="229"/>
      <c r="P427" s="10"/>
      <c r="Q427" s="10"/>
      <c r="R427" s="10"/>
      <c r="S427" s="10"/>
    </row>
    <row r="428" spans="1:19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</row>
    <row r="429" spans="1:19" ht="36.950000000000003" customHeight="1" x14ac:dyDescent="0.35">
      <c r="A429" s="224"/>
      <c r="B429" s="10"/>
      <c r="C429" s="131"/>
      <c r="D429" s="10"/>
      <c r="E429" s="136"/>
      <c r="F429" s="141"/>
      <c r="G429" s="110"/>
      <c r="H429" s="136"/>
      <c r="I429" s="136"/>
      <c r="J429" s="136"/>
      <c r="K429" s="110"/>
      <c r="L429" s="10"/>
      <c r="M429" s="136"/>
      <c r="N429" s="223"/>
      <c r="O429" s="223"/>
      <c r="P429" s="136"/>
      <c r="Q429" s="10"/>
      <c r="R429" s="10"/>
      <c r="S429" s="10"/>
    </row>
    <row r="430" spans="1:19" ht="36.950000000000003" customHeight="1" x14ac:dyDescent="0.25">
      <c r="A430" s="224"/>
      <c r="B430" s="10"/>
      <c r="C430" s="132"/>
      <c r="D430" s="10"/>
      <c r="E430" s="136"/>
      <c r="F430" s="136"/>
      <c r="G430" s="110"/>
      <c r="H430" s="136"/>
      <c r="I430" s="136"/>
      <c r="J430" s="136"/>
      <c r="K430" s="110"/>
      <c r="L430" s="10"/>
      <c r="M430" s="136"/>
      <c r="N430" s="136"/>
      <c r="O430" s="136"/>
      <c r="P430" s="136"/>
      <c r="Q430" s="10"/>
      <c r="R430" s="10"/>
      <c r="S430" s="10"/>
    </row>
    <row r="431" spans="1:19" ht="36.950000000000003" customHeight="1" x14ac:dyDescent="0.25">
      <c r="A431" s="39"/>
      <c r="B431" s="10"/>
      <c r="C431" s="133"/>
      <c r="D431" s="10"/>
      <c r="E431" s="136"/>
      <c r="F431" s="136"/>
      <c r="G431" s="110"/>
      <c r="H431" s="136"/>
      <c r="I431" s="136"/>
      <c r="J431" s="136"/>
      <c r="K431" s="110"/>
      <c r="L431" s="10"/>
      <c r="M431" s="136"/>
      <c r="N431" s="136"/>
      <c r="O431" s="136"/>
      <c r="P431" s="136"/>
      <c r="Q431" s="10"/>
      <c r="R431" s="10"/>
      <c r="S431" s="10"/>
    </row>
    <row r="432" spans="1:19" ht="36.950000000000003" customHeight="1" x14ac:dyDescent="0.35">
      <c r="A432" s="39"/>
      <c r="B432" s="10"/>
      <c r="C432" s="131"/>
      <c r="D432" s="10"/>
      <c r="E432" s="136"/>
      <c r="F432" s="136"/>
      <c r="G432" s="110"/>
      <c r="H432" s="136"/>
      <c r="I432" s="136"/>
      <c r="J432" s="136"/>
      <c r="K432" s="110"/>
      <c r="L432" s="10"/>
      <c r="M432" s="136"/>
      <c r="N432" s="136"/>
      <c r="O432" s="136"/>
      <c r="P432" s="136"/>
      <c r="Q432" s="10"/>
      <c r="R432" s="10"/>
      <c r="S432" s="10"/>
    </row>
    <row r="433" spans="1:19" ht="36.950000000000003" customHeight="1" x14ac:dyDescent="0.25">
      <c r="A433" s="39"/>
      <c r="B433" s="10"/>
      <c r="C433" s="25"/>
      <c r="D433" s="10"/>
      <c r="E433" s="136"/>
      <c r="F433" s="136"/>
      <c r="G433" s="110"/>
      <c r="H433" s="136"/>
      <c r="I433" s="136"/>
      <c r="J433" s="136"/>
      <c r="K433" s="110"/>
      <c r="L433" s="10"/>
      <c r="M433" s="136"/>
      <c r="N433" s="136"/>
      <c r="O433" s="136"/>
      <c r="P433" s="136"/>
      <c r="Q433" s="10"/>
      <c r="R433" s="10"/>
      <c r="S433" s="10"/>
    </row>
    <row r="434" spans="1:19" ht="15" customHeight="1" x14ac:dyDescent="0.25">
      <c r="A434" s="39"/>
      <c r="B434" s="230"/>
      <c r="C434" s="25"/>
      <c r="D434" s="10"/>
      <c r="E434" s="24"/>
      <c r="F434" s="136"/>
      <c r="G434" s="30"/>
      <c r="H434" s="136"/>
      <c r="I434" s="24"/>
      <c r="J434" s="111"/>
      <c r="K434" s="112"/>
      <c r="L434" s="10"/>
      <c r="M434" s="24"/>
      <c r="N434" s="136"/>
      <c r="O434" s="30"/>
      <c r="P434" s="136"/>
      <c r="Q434" s="10"/>
      <c r="R434" s="10"/>
      <c r="S434" s="10"/>
    </row>
    <row r="435" spans="1:19" ht="15" customHeight="1" x14ac:dyDescent="0.25">
      <c r="A435" s="39"/>
      <c r="B435" s="230"/>
      <c r="C435" s="18"/>
      <c r="D435" s="10"/>
      <c r="E435" s="24"/>
      <c r="F435" s="229"/>
      <c r="G435" s="229"/>
      <c r="H435" s="136"/>
      <c r="I435" s="24"/>
      <c r="J435" s="229"/>
      <c r="K435" s="229"/>
      <c r="L435" s="10"/>
      <c r="M435" s="24"/>
      <c r="N435" s="229"/>
      <c r="O435" s="229"/>
      <c r="P435" s="136"/>
      <c r="Q435" s="10"/>
      <c r="R435" s="10"/>
      <c r="S435" s="10"/>
    </row>
    <row r="436" spans="1:19" x14ac:dyDescent="0.25">
      <c r="A436" s="134"/>
      <c r="B436" s="10"/>
      <c r="C436" s="135"/>
      <c r="D436" s="10"/>
      <c r="E436" s="31"/>
      <c r="F436" s="230"/>
      <c r="G436" s="230"/>
      <c r="H436" s="10"/>
      <c r="I436" s="31"/>
      <c r="J436" s="230"/>
      <c r="K436" s="230"/>
      <c r="L436" s="10"/>
      <c r="M436" s="31"/>
      <c r="N436" s="230"/>
      <c r="O436" s="230"/>
      <c r="P436" s="10"/>
      <c r="Q436" s="10"/>
      <c r="R436" s="10"/>
      <c r="S436" s="10"/>
    </row>
    <row r="437" spans="1:19" x14ac:dyDescent="0.25">
      <c r="A437" s="134"/>
      <c r="B437" s="10"/>
      <c r="C437" s="135"/>
      <c r="D437" s="10"/>
      <c r="E437" s="32"/>
      <c r="F437" s="230"/>
      <c r="G437" s="230"/>
      <c r="H437" s="10"/>
      <c r="I437" s="32"/>
      <c r="J437" s="230"/>
      <c r="K437" s="230"/>
      <c r="L437" s="10"/>
      <c r="M437" s="32"/>
      <c r="N437" s="230"/>
      <c r="O437" s="230"/>
      <c r="P437" s="10"/>
      <c r="Q437" s="10"/>
      <c r="R437" s="10"/>
      <c r="S437" s="10"/>
    </row>
    <row r="438" spans="1:19" x14ac:dyDescent="0.25">
      <c r="A438" s="134"/>
      <c r="B438" s="10"/>
      <c r="C438" s="135"/>
      <c r="D438" s="10"/>
      <c r="E438" s="31"/>
      <c r="F438" s="230"/>
      <c r="G438" s="229"/>
      <c r="H438" s="10"/>
      <c r="I438" s="31"/>
      <c r="J438" s="230"/>
      <c r="K438" s="229"/>
      <c r="L438" s="10"/>
      <c r="M438" s="31"/>
      <c r="N438" s="230"/>
      <c r="O438" s="229"/>
      <c r="P438" s="10"/>
      <c r="Q438" s="10"/>
      <c r="R438" s="10"/>
      <c r="S438" s="10"/>
    </row>
    <row r="439" spans="1:19" x14ac:dyDescent="0.25">
      <c r="A439" s="134"/>
      <c r="B439" s="10"/>
      <c r="C439" s="135"/>
      <c r="D439" s="10"/>
      <c r="E439" s="32"/>
      <c r="F439" s="230"/>
      <c r="G439" s="229"/>
      <c r="H439" s="10"/>
      <c r="I439" s="32"/>
      <c r="J439" s="230"/>
      <c r="K439" s="229"/>
      <c r="L439" s="10"/>
      <c r="M439" s="32"/>
      <c r="N439" s="230"/>
      <c r="O439" s="229"/>
      <c r="P439" s="10"/>
      <c r="Q439" s="10"/>
      <c r="R439" s="10"/>
      <c r="S439" s="10"/>
    </row>
    <row r="440" spans="1:19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</row>
    <row r="441" spans="1:19" ht="36.950000000000003" customHeight="1" x14ac:dyDescent="0.35">
      <c r="A441" s="224"/>
      <c r="B441" s="10"/>
      <c r="C441" s="131"/>
      <c r="D441" s="10"/>
      <c r="E441" s="136"/>
      <c r="F441" s="141"/>
      <c r="G441" s="110"/>
      <c r="H441" s="136"/>
      <c r="I441" s="136"/>
      <c r="J441" s="136"/>
      <c r="K441" s="110"/>
      <c r="L441" s="10"/>
      <c r="M441" s="136"/>
      <c r="N441" s="223"/>
      <c r="O441" s="223"/>
      <c r="P441" s="136"/>
      <c r="Q441" s="10"/>
      <c r="R441" s="10"/>
      <c r="S441" s="10"/>
    </row>
    <row r="442" spans="1:19" ht="36.950000000000003" customHeight="1" x14ac:dyDescent="0.25">
      <c r="A442" s="224"/>
      <c r="B442" s="10"/>
      <c r="C442" s="132"/>
      <c r="D442" s="10"/>
      <c r="E442" s="136"/>
      <c r="F442" s="136"/>
      <c r="G442" s="110"/>
      <c r="H442" s="136"/>
      <c r="I442" s="136"/>
      <c r="J442" s="136"/>
      <c r="K442" s="110"/>
      <c r="L442" s="10"/>
      <c r="M442" s="136"/>
      <c r="N442" s="136"/>
      <c r="O442" s="136"/>
      <c r="P442" s="136"/>
      <c r="Q442" s="10"/>
      <c r="R442" s="10"/>
      <c r="S442" s="10"/>
    </row>
    <row r="443" spans="1:19" ht="36.950000000000003" customHeight="1" x14ac:dyDescent="0.25">
      <c r="A443" s="39"/>
      <c r="B443" s="10"/>
      <c r="C443" s="133"/>
      <c r="D443" s="10"/>
      <c r="E443" s="136"/>
      <c r="F443" s="136"/>
      <c r="G443" s="110"/>
      <c r="H443" s="136"/>
      <c r="I443" s="136"/>
      <c r="J443" s="136"/>
      <c r="K443" s="110"/>
      <c r="L443" s="10"/>
      <c r="M443" s="136"/>
      <c r="N443" s="136"/>
      <c r="O443" s="136"/>
      <c r="P443" s="136"/>
      <c r="Q443" s="10"/>
      <c r="R443" s="10"/>
      <c r="S443" s="10"/>
    </row>
    <row r="444" spans="1:19" ht="36.950000000000003" customHeight="1" x14ac:dyDescent="0.35">
      <c r="A444" s="39"/>
      <c r="B444" s="10"/>
      <c r="C444" s="131"/>
      <c r="D444" s="10"/>
      <c r="E444" s="136"/>
      <c r="F444" s="136"/>
      <c r="G444" s="110"/>
      <c r="H444" s="136"/>
      <c r="I444" s="136"/>
      <c r="J444" s="136"/>
      <c r="K444" s="110"/>
      <c r="L444" s="10"/>
      <c r="M444" s="136"/>
      <c r="N444" s="136"/>
      <c r="O444" s="136"/>
      <c r="P444" s="136"/>
      <c r="Q444" s="10"/>
      <c r="R444" s="10"/>
      <c r="S444" s="10"/>
    </row>
    <row r="445" spans="1:19" ht="36.950000000000003" customHeight="1" x14ac:dyDescent="0.25">
      <c r="A445" s="39"/>
      <c r="B445" s="10"/>
      <c r="C445" s="25"/>
      <c r="D445" s="10"/>
      <c r="E445" s="136"/>
      <c r="F445" s="136"/>
      <c r="G445" s="110"/>
      <c r="H445" s="136"/>
      <c r="I445" s="136"/>
      <c r="J445" s="136"/>
      <c r="K445" s="110"/>
      <c r="L445" s="10"/>
      <c r="M445" s="136"/>
      <c r="N445" s="136"/>
      <c r="O445" s="136"/>
      <c r="P445" s="136"/>
      <c r="Q445" s="10"/>
      <c r="R445" s="10"/>
      <c r="S445" s="10"/>
    </row>
    <row r="446" spans="1:19" ht="15" customHeight="1" x14ac:dyDescent="0.25">
      <c r="A446" s="39"/>
      <c r="B446" s="230"/>
      <c r="C446" s="25"/>
      <c r="D446" s="10"/>
      <c r="E446" s="24"/>
      <c r="F446" s="136"/>
      <c r="G446" s="30"/>
      <c r="H446" s="136"/>
      <c r="I446" s="24"/>
      <c r="J446" s="111"/>
      <c r="K446" s="112"/>
      <c r="L446" s="10"/>
      <c r="M446" s="24"/>
      <c r="N446" s="136"/>
      <c r="O446" s="30"/>
      <c r="P446" s="136"/>
      <c r="Q446" s="10"/>
      <c r="R446" s="10"/>
      <c r="S446" s="10"/>
    </row>
    <row r="447" spans="1:19" ht="15" customHeight="1" x14ac:dyDescent="0.25">
      <c r="A447" s="39"/>
      <c r="B447" s="230"/>
      <c r="C447" s="18"/>
      <c r="D447" s="10"/>
      <c r="E447" s="24"/>
      <c r="F447" s="229"/>
      <c r="G447" s="229"/>
      <c r="H447" s="136"/>
      <c r="I447" s="24"/>
      <c r="J447" s="229"/>
      <c r="K447" s="229"/>
      <c r="L447" s="10"/>
      <c r="M447" s="24"/>
      <c r="N447" s="229"/>
      <c r="O447" s="229"/>
      <c r="P447" s="136"/>
      <c r="Q447" s="10"/>
      <c r="R447" s="10"/>
      <c r="S447" s="10"/>
    </row>
    <row r="448" spans="1:19" x14ac:dyDescent="0.25">
      <c r="A448" s="134"/>
      <c r="B448" s="10"/>
      <c r="C448" s="135"/>
      <c r="D448" s="10"/>
      <c r="E448" s="31"/>
      <c r="F448" s="230"/>
      <c r="G448" s="230"/>
      <c r="H448" s="10"/>
      <c r="I448" s="31"/>
      <c r="J448" s="230"/>
      <c r="K448" s="230"/>
      <c r="L448" s="10"/>
      <c r="M448" s="31"/>
      <c r="N448" s="230"/>
      <c r="O448" s="230"/>
      <c r="P448" s="10"/>
      <c r="Q448" s="10"/>
      <c r="R448" s="10"/>
      <c r="S448" s="10"/>
    </row>
    <row r="449" spans="1:19" x14ac:dyDescent="0.25">
      <c r="A449" s="134"/>
      <c r="B449" s="10"/>
      <c r="C449" s="135"/>
      <c r="D449" s="10"/>
      <c r="E449" s="32"/>
      <c r="F449" s="230"/>
      <c r="G449" s="230"/>
      <c r="H449" s="10"/>
      <c r="I449" s="32"/>
      <c r="J449" s="230"/>
      <c r="K449" s="230"/>
      <c r="L449" s="10"/>
      <c r="M449" s="32"/>
      <c r="N449" s="230"/>
      <c r="O449" s="230"/>
      <c r="P449" s="10"/>
      <c r="Q449" s="10"/>
      <c r="R449" s="10"/>
      <c r="S449" s="10"/>
    </row>
    <row r="450" spans="1:19" x14ac:dyDescent="0.25">
      <c r="A450" s="134"/>
      <c r="B450" s="10"/>
      <c r="C450" s="135"/>
      <c r="D450" s="10"/>
      <c r="E450" s="31"/>
      <c r="F450" s="230"/>
      <c r="G450" s="229"/>
      <c r="H450" s="10"/>
      <c r="I450" s="31"/>
      <c r="J450" s="230"/>
      <c r="K450" s="229"/>
      <c r="L450" s="10"/>
      <c r="M450" s="31"/>
      <c r="N450" s="230"/>
      <c r="O450" s="229"/>
      <c r="P450" s="10"/>
      <c r="Q450" s="10"/>
      <c r="R450" s="10"/>
      <c r="S450" s="10"/>
    </row>
    <row r="451" spans="1:19" x14ac:dyDescent="0.25">
      <c r="A451" s="134"/>
      <c r="B451" s="10"/>
      <c r="C451" s="135"/>
      <c r="D451" s="10"/>
      <c r="E451" s="32"/>
      <c r="F451" s="230"/>
      <c r="G451" s="229"/>
      <c r="H451" s="10"/>
      <c r="I451" s="32"/>
      <c r="J451" s="230"/>
      <c r="K451" s="229"/>
      <c r="L451" s="10"/>
      <c r="M451" s="32"/>
      <c r="N451" s="230"/>
      <c r="O451" s="229"/>
      <c r="P451" s="10"/>
      <c r="Q451" s="10"/>
      <c r="R451" s="10"/>
      <c r="S451" s="10"/>
    </row>
    <row r="452" spans="1:19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</row>
    <row r="453" spans="1:19" ht="36.950000000000003" customHeight="1" x14ac:dyDescent="0.35">
      <c r="A453" s="224"/>
      <c r="B453" s="10"/>
      <c r="C453" s="131"/>
      <c r="D453" s="10"/>
      <c r="E453" s="136"/>
      <c r="F453" s="141"/>
      <c r="G453" s="110"/>
      <c r="H453" s="136"/>
      <c r="I453" s="136"/>
      <c r="J453" s="136"/>
      <c r="K453" s="110"/>
      <c r="L453" s="10"/>
      <c r="M453" s="136"/>
      <c r="N453" s="223"/>
      <c r="O453" s="223"/>
      <c r="P453" s="136"/>
      <c r="Q453" s="10"/>
      <c r="R453" s="10"/>
      <c r="S453" s="10"/>
    </row>
    <row r="454" spans="1:19" ht="36.950000000000003" customHeight="1" x14ac:dyDescent="0.25">
      <c r="A454" s="224"/>
      <c r="B454" s="10"/>
      <c r="C454" s="132"/>
      <c r="D454" s="10"/>
      <c r="E454" s="136"/>
      <c r="F454" s="136"/>
      <c r="G454" s="110"/>
      <c r="H454" s="136"/>
      <c r="I454" s="136"/>
      <c r="J454" s="136"/>
      <c r="K454" s="110"/>
      <c r="L454" s="10"/>
      <c r="M454" s="136"/>
      <c r="N454" s="136"/>
      <c r="O454" s="136"/>
      <c r="P454" s="136"/>
      <c r="Q454" s="10"/>
      <c r="R454" s="10"/>
      <c r="S454" s="10"/>
    </row>
    <row r="455" spans="1:19" ht="36.950000000000003" customHeight="1" x14ac:dyDescent="0.25">
      <c r="A455" s="39"/>
      <c r="B455" s="10"/>
      <c r="C455" s="133"/>
      <c r="D455" s="10"/>
      <c r="E455" s="136"/>
      <c r="F455" s="136"/>
      <c r="G455" s="110"/>
      <c r="H455" s="136"/>
      <c r="I455" s="136"/>
      <c r="J455" s="136"/>
      <c r="K455" s="110"/>
      <c r="L455" s="10"/>
      <c r="M455" s="136"/>
      <c r="N455" s="136"/>
      <c r="O455" s="136"/>
      <c r="P455" s="136"/>
      <c r="Q455" s="10"/>
      <c r="R455" s="10"/>
      <c r="S455" s="10"/>
    </row>
    <row r="456" spans="1:19" ht="36.950000000000003" customHeight="1" x14ac:dyDescent="0.35">
      <c r="A456" s="39"/>
      <c r="B456" s="10"/>
      <c r="C456" s="131"/>
      <c r="D456" s="10"/>
      <c r="E456" s="136"/>
      <c r="F456" s="136"/>
      <c r="G456" s="110"/>
      <c r="H456" s="136"/>
      <c r="I456" s="136"/>
      <c r="J456" s="136"/>
      <c r="K456" s="110"/>
      <c r="L456" s="10"/>
      <c r="M456" s="136"/>
      <c r="N456" s="136"/>
      <c r="O456" s="136"/>
      <c r="P456" s="136"/>
      <c r="Q456" s="10"/>
      <c r="R456" s="10"/>
      <c r="S456" s="10"/>
    </row>
    <row r="457" spans="1:19" ht="36.950000000000003" customHeight="1" x14ac:dyDescent="0.25">
      <c r="A457" s="39"/>
      <c r="B457" s="10"/>
      <c r="C457" s="25"/>
      <c r="D457" s="10"/>
      <c r="E457" s="136"/>
      <c r="F457" s="136"/>
      <c r="G457" s="110"/>
      <c r="H457" s="136"/>
      <c r="I457" s="136"/>
      <c r="J457" s="136"/>
      <c r="K457" s="110"/>
      <c r="L457" s="10"/>
      <c r="M457" s="136"/>
      <c r="N457" s="136"/>
      <c r="O457" s="136"/>
      <c r="P457" s="136"/>
      <c r="Q457" s="10"/>
      <c r="R457" s="10"/>
      <c r="S457" s="10"/>
    </row>
    <row r="458" spans="1:19" ht="15" customHeight="1" x14ac:dyDescent="0.25">
      <c r="A458" s="39"/>
      <c r="B458" s="230"/>
      <c r="C458" s="25"/>
      <c r="D458" s="10"/>
      <c r="E458" s="24"/>
      <c r="F458" s="136"/>
      <c r="G458" s="30"/>
      <c r="H458" s="136"/>
      <c r="I458" s="24"/>
      <c r="J458" s="111"/>
      <c r="K458" s="112"/>
      <c r="L458" s="10"/>
      <c r="M458" s="24"/>
      <c r="N458" s="136"/>
      <c r="O458" s="30"/>
      <c r="P458" s="136"/>
      <c r="Q458" s="10"/>
      <c r="R458" s="10"/>
      <c r="S458" s="10"/>
    </row>
    <row r="459" spans="1:19" ht="15" customHeight="1" x14ac:dyDescent="0.25">
      <c r="A459" s="39"/>
      <c r="B459" s="230"/>
      <c r="C459" s="18"/>
      <c r="D459" s="10"/>
      <c r="E459" s="24"/>
      <c r="F459" s="229"/>
      <c r="G459" s="229"/>
      <c r="H459" s="136"/>
      <c r="I459" s="24"/>
      <c r="J459" s="229"/>
      <c r="K459" s="229"/>
      <c r="L459" s="10"/>
      <c r="M459" s="24"/>
      <c r="N459" s="229"/>
      <c r="O459" s="229"/>
      <c r="P459" s="136"/>
      <c r="Q459" s="10"/>
      <c r="R459" s="10"/>
      <c r="S459" s="10"/>
    </row>
    <row r="460" spans="1:19" x14ac:dyDescent="0.25">
      <c r="A460" s="134"/>
      <c r="B460" s="10"/>
      <c r="C460" s="135"/>
      <c r="D460" s="10"/>
      <c r="E460" s="31"/>
      <c r="F460" s="230"/>
      <c r="G460" s="230"/>
      <c r="H460" s="10"/>
      <c r="I460" s="31"/>
      <c r="J460" s="230"/>
      <c r="K460" s="230"/>
      <c r="L460" s="10"/>
      <c r="M460" s="31"/>
      <c r="N460" s="230"/>
      <c r="O460" s="230"/>
      <c r="P460" s="10"/>
      <c r="Q460" s="10"/>
      <c r="R460" s="10"/>
      <c r="S460" s="10"/>
    </row>
    <row r="461" spans="1:19" x14ac:dyDescent="0.25">
      <c r="A461" s="134"/>
      <c r="B461" s="10"/>
      <c r="C461" s="135"/>
      <c r="D461" s="10"/>
      <c r="E461" s="32"/>
      <c r="F461" s="230"/>
      <c r="G461" s="230"/>
      <c r="H461" s="10"/>
      <c r="I461" s="32"/>
      <c r="J461" s="230"/>
      <c r="K461" s="230"/>
      <c r="L461" s="10"/>
      <c r="M461" s="32"/>
      <c r="N461" s="230"/>
      <c r="O461" s="230"/>
      <c r="P461" s="10"/>
      <c r="Q461" s="10"/>
      <c r="R461" s="10"/>
      <c r="S461" s="10"/>
    </row>
    <row r="462" spans="1:19" x14ac:dyDescent="0.25">
      <c r="A462" s="134"/>
      <c r="B462" s="10"/>
      <c r="C462" s="135"/>
      <c r="D462" s="10"/>
      <c r="E462" s="31"/>
      <c r="F462" s="230"/>
      <c r="G462" s="229"/>
      <c r="H462" s="10"/>
      <c r="I462" s="31"/>
      <c r="J462" s="230"/>
      <c r="K462" s="229"/>
      <c r="L462" s="10"/>
      <c r="M462" s="31"/>
      <c r="N462" s="230"/>
      <c r="O462" s="229"/>
      <c r="P462" s="10"/>
      <c r="Q462" s="10"/>
      <c r="R462" s="10"/>
      <c r="S462" s="10"/>
    </row>
    <row r="463" spans="1:19" x14ac:dyDescent="0.25">
      <c r="A463" s="134"/>
      <c r="B463" s="10"/>
      <c r="C463" s="135"/>
      <c r="D463" s="10"/>
      <c r="E463" s="32"/>
      <c r="F463" s="230"/>
      <c r="G463" s="229"/>
      <c r="H463" s="10"/>
      <c r="I463" s="32"/>
      <c r="J463" s="230"/>
      <c r="K463" s="229"/>
      <c r="L463" s="10"/>
      <c r="M463" s="32"/>
      <c r="N463" s="230"/>
      <c r="O463" s="229"/>
      <c r="P463" s="10"/>
      <c r="Q463" s="10"/>
      <c r="R463" s="10"/>
      <c r="S463" s="10"/>
    </row>
    <row r="464" spans="1:19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</row>
    <row r="465" spans="1:19" ht="36.950000000000003" customHeight="1" x14ac:dyDescent="0.35">
      <c r="A465" s="224"/>
      <c r="B465" s="10"/>
      <c r="C465" s="131"/>
      <c r="D465" s="10"/>
      <c r="E465" s="136"/>
      <c r="F465" s="141"/>
      <c r="G465" s="110"/>
      <c r="H465" s="136"/>
      <c r="I465" s="136"/>
      <c r="J465" s="136"/>
      <c r="K465" s="110"/>
      <c r="L465" s="10"/>
      <c r="M465" s="136"/>
      <c r="N465" s="223"/>
      <c r="O465" s="223"/>
      <c r="P465" s="136"/>
      <c r="Q465" s="10"/>
      <c r="R465" s="10"/>
      <c r="S465" s="10"/>
    </row>
    <row r="466" spans="1:19" ht="36.950000000000003" customHeight="1" x14ac:dyDescent="0.25">
      <c r="A466" s="224"/>
      <c r="B466" s="10"/>
      <c r="C466" s="132"/>
      <c r="D466" s="10"/>
      <c r="E466" s="136"/>
      <c r="F466" s="136"/>
      <c r="G466" s="110"/>
      <c r="H466" s="136"/>
      <c r="I466" s="136"/>
      <c r="J466" s="136"/>
      <c r="K466" s="110"/>
      <c r="L466" s="10"/>
      <c r="M466" s="136"/>
      <c r="N466" s="136"/>
      <c r="O466" s="136"/>
      <c r="P466" s="136"/>
      <c r="Q466" s="10"/>
      <c r="R466" s="10"/>
      <c r="S466" s="10"/>
    </row>
    <row r="467" spans="1:19" ht="36.950000000000003" customHeight="1" x14ac:dyDescent="0.25">
      <c r="A467" s="39"/>
      <c r="B467" s="10"/>
      <c r="C467" s="133"/>
      <c r="D467" s="10"/>
      <c r="E467" s="136"/>
      <c r="F467" s="136"/>
      <c r="G467" s="110"/>
      <c r="H467" s="136"/>
      <c r="I467" s="136"/>
      <c r="J467" s="136"/>
      <c r="K467" s="110"/>
      <c r="L467" s="10"/>
      <c r="M467" s="136"/>
      <c r="N467" s="136"/>
      <c r="O467" s="136"/>
      <c r="P467" s="136"/>
      <c r="Q467" s="10"/>
      <c r="R467" s="10"/>
      <c r="S467" s="10"/>
    </row>
    <row r="468" spans="1:19" ht="36.950000000000003" customHeight="1" x14ac:dyDescent="0.35">
      <c r="A468" s="39"/>
      <c r="B468" s="10"/>
      <c r="C468" s="131"/>
      <c r="D468" s="10"/>
      <c r="E468" s="136"/>
      <c r="F468" s="136"/>
      <c r="G468" s="110"/>
      <c r="H468" s="136"/>
      <c r="I468" s="136"/>
      <c r="J468" s="136"/>
      <c r="K468" s="110"/>
      <c r="L468" s="10"/>
      <c r="M468" s="136"/>
      <c r="N468" s="136"/>
      <c r="O468" s="136"/>
      <c r="P468" s="136"/>
      <c r="Q468" s="10"/>
      <c r="R468" s="10"/>
      <c r="S468" s="10"/>
    </row>
    <row r="469" spans="1:19" ht="36.950000000000003" customHeight="1" x14ac:dyDescent="0.25">
      <c r="A469" s="39"/>
      <c r="B469" s="10"/>
      <c r="C469" s="25"/>
      <c r="D469" s="10"/>
      <c r="E469" s="136"/>
      <c r="F469" s="136"/>
      <c r="G469" s="110"/>
      <c r="H469" s="136"/>
      <c r="I469" s="136"/>
      <c r="J469" s="136"/>
      <c r="K469" s="110"/>
      <c r="L469" s="10"/>
      <c r="M469" s="136"/>
      <c r="N469" s="136"/>
      <c r="O469" s="136"/>
      <c r="P469" s="136"/>
      <c r="Q469" s="10"/>
      <c r="R469" s="10"/>
      <c r="S469" s="10"/>
    </row>
    <row r="470" spans="1:19" ht="15" customHeight="1" x14ac:dyDescent="0.25">
      <c r="A470" s="39"/>
      <c r="B470" s="230"/>
      <c r="C470" s="25"/>
      <c r="D470" s="10"/>
      <c r="E470" s="24"/>
      <c r="F470" s="136"/>
      <c r="G470" s="30"/>
      <c r="H470" s="136"/>
      <c r="I470" s="24"/>
      <c r="J470" s="111"/>
      <c r="K470" s="112"/>
      <c r="L470" s="10"/>
      <c r="M470" s="24"/>
      <c r="N470" s="136"/>
      <c r="O470" s="30"/>
      <c r="P470" s="136"/>
      <c r="Q470" s="10"/>
      <c r="R470" s="10"/>
      <c r="S470" s="10"/>
    </row>
    <row r="471" spans="1:19" ht="15" customHeight="1" x14ac:dyDescent="0.25">
      <c r="A471" s="39"/>
      <c r="B471" s="230"/>
      <c r="C471" s="18"/>
      <c r="D471" s="10"/>
      <c r="E471" s="24"/>
      <c r="F471" s="229"/>
      <c r="G471" s="229"/>
      <c r="H471" s="136"/>
      <c r="I471" s="24"/>
      <c r="J471" s="229"/>
      <c r="K471" s="229"/>
      <c r="L471" s="10"/>
      <c r="M471" s="24"/>
      <c r="N471" s="229"/>
      <c r="O471" s="229"/>
      <c r="P471" s="136"/>
      <c r="Q471" s="10"/>
      <c r="R471" s="10"/>
      <c r="S471" s="10"/>
    </row>
    <row r="472" spans="1:19" x14ac:dyDescent="0.25">
      <c r="A472" s="134"/>
      <c r="B472" s="10"/>
      <c r="C472" s="135"/>
      <c r="D472" s="10"/>
      <c r="E472" s="31"/>
      <c r="F472" s="230"/>
      <c r="G472" s="230"/>
      <c r="H472" s="10"/>
      <c r="I472" s="31"/>
      <c r="J472" s="230"/>
      <c r="K472" s="230"/>
      <c r="L472" s="10"/>
      <c r="M472" s="31"/>
      <c r="N472" s="230"/>
      <c r="O472" s="230"/>
      <c r="P472" s="10"/>
      <c r="Q472" s="10"/>
      <c r="R472" s="10"/>
      <c r="S472" s="10"/>
    </row>
    <row r="473" spans="1:19" x14ac:dyDescent="0.25">
      <c r="A473" s="134"/>
      <c r="B473" s="10"/>
      <c r="C473" s="135"/>
      <c r="D473" s="10"/>
      <c r="E473" s="32"/>
      <c r="F473" s="230"/>
      <c r="G473" s="230"/>
      <c r="H473" s="10"/>
      <c r="I473" s="32"/>
      <c r="J473" s="230"/>
      <c r="K473" s="230"/>
      <c r="L473" s="10"/>
      <c r="M473" s="32"/>
      <c r="N473" s="230"/>
      <c r="O473" s="230"/>
      <c r="P473" s="10"/>
      <c r="Q473" s="10"/>
      <c r="R473" s="10"/>
      <c r="S473" s="10"/>
    </row>
    <row r="474" spans="1:19" x14ac:dyDescent="0.25">
      <c r="A474" s="134"/>
      <c r="B474" s="10"/>
      <c r="C474" s="135"/>
      <c r="D474" s="10"/>
      <c r="E474" s="31"/>
      <c r="F474" s="230"/>
      <c r="G474" s="229"/>
      <c r="H474" s="10"/>
      <c r="I474" s="31"/>
      <c r="J474" s="230"/>
      <c r="K474" s="229"/>
      <c r="L474" s="10"/>
      <c r="M474" s="31"/>
      <c r="N474" s="230"/>
      <c r="O474" s="229"/>
      <c r="P474" s="10"/>
      <c r="Q474" s="10"/>
      <c r="R474" s="10"/>
      <c r="S474" s="10"/>
    </row>
    <row r="475" spans="1:19" x14ac:dyDescent="0.25">
      <c r="A475" s="134"/>
      <c r="B475" s="10"/>
      <c r="C475" s="135"/>
      <c r="D475" s="10"/>
      <c r="E475" s="32"/>
      <c r="F475" s="230"/>
      <c r="G475" s="229"/>
      <c r="H475" s="10"/>
      <c r="I475" s="32"/>
      <c r="J475" s="230"/>
      <c r="K475" s="229"/>
      <c r="L475" s="10"/>
      <c r="M475" s="32"/>
      <c r="N475" s="230"/>
      <c r="O475" s="229"/>
      <c r="P475" s="10"/>
      <c r="Q475" s="10"/>
      <c r="R475" s="10"/>
      <c r="S475" s="10"/>
    </row>
    <row r="476" spans="1:19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</row>
    <row r="477" spans="1:19" ht="36.950000000000003" customHeight="1" x14ac:dyDescent="0.35">
      <c r="A477" s="224"/>
      <c r="B477" s="10"/>
      <c r="C477" s="131"/>
      <c r="D477" s="10"/>
      <c r="E477" s="136"/>
      <c r="F477" s="141"/>
      <c r="G477" s="110"/>
      <c r="H477" s="136"/>
      <c r="I477" s="136"/>
      <c r="J477" s="136"/>
      <c r="K477" s="110"/>
      <c r="L477" s="10"/>
      <c r="M477" s="136"/>
      <c r="N477" s="223"/>
      <c r="O477" s="223"/>
      <c r="P477" s="136"/>
      <c r="Q477" s="10"/>
      <c r="R477" s="10"/>
      <c r="S477" s="10"/>
    </row>
    <row r="478" spans="1:19" ht="36.950000000000003" customHeight="1" x14ac:dyDescent="0.25">
      <c r="A478" s="224"/>
      <c r="B478" s="10"/>
      <c r="C478" s="132"/>
      <c r="D478" s="10"/>
      <c r="E478" s="136"/>
      <c r="F478" s="136"/>
      <c r="G478" s="110"/>
      <c r="H478" s="136"/>
      <c r="I478" s="136"/>
      <c r="J478" s="136"/>
      <c r="K478" s="110"/>
      <c r="L478" s="10"/>
      <c r="M478" s="136"/>
      <c r="N478" s="136"/>
      <c r="O478" s="136"/>
      <c r="P478" s="136"/>
      <c r="Q478" s="10"/>
      <c r="R478" s="10"/>
      <c r="S478" s="10"/>
    </row>
    <row r="479" spans="1:19" ht="36.950000000000003" customHeight="1" x14ac:dyDescent="0.25">
      <c r="A479" s="39"/>
      <c r="B479" s="10"/>
      <c r="C479" s="133"/>
      <c r="D479" s="10"/>
      <c r="E479" s="136"/>
      <c r="F479" s="136"/>
      <c r="G479" s="110"/>
      <c r="H479" s="136"/>
      <c r="I479" s="136"/>
      <c r="J479" s="136"/>
      <c r="K479" s="110"/>
      <c r="L479" s="10"/>
      <c r="M479" s="136"/>
      <c r="N479" s="136"/>
      <c r="O479" s="136"/>
      <c r="P479" s="136"/>
      <c r="Q479" s="10"/>
      <c r="R479" s="10"/>
      <c r="S479" s="10"/>
    </row>
    <row r="480" spans="1:19" ht="36.950000000000003" customHeight="1" x14ac:dyDescent="0.35">
      <c r="A480" s="39"/>
      <c r="B480" s="10"/>
      <c r="C480" s="131"/>
      <c r="D480" s="10"/>
      <c r="E480" s="136"/>
      <c r="F480" s="136"/>
      <c r="G480" s="110"/>
      <c r="H480" s="136"/>
      <c r="I480" s="136"/>
      <c r="J480" s="136"/>
      <c r="K480" s="110"/>
      <c r="L480" s="10"/>
      <c r="M480" s="136"/>
      <c r="N480" s="136"/>
      <c r="O480" s="136"/>
      <c r="P480" s="136"/>
      <c r="Q480" s="10"/>
      <c r="R480" s="10"/>
      <c r="S480" s="10"/>
    </row>
    <row r="481" spans="1:19" ht="36.950000000000003" customHeight="1" x14ac:dyDescent="0.25">
      <c r="A481" s="39"/>
      <c r="B481" s="10"/>
      <c r="C481" s="25"/>
      <c r="D481" s="10"/>
      <c r="E481" s="136"/>
      <c r="F481" s="136"/>
      <c r="G481" s="110"/>
      <c r="H481" s="136"/>
      <c r="I481" s="136"/>
      <c r="J481" s="136"/>
      <c r="K481" s="110"/>
      <c r="L481" s="10"/>
      <c r="M481" s="136"/>
      <c r="N481" s="136"/>
      <c r="O481" s="136"/>
      <c r="P481" s="136"/>
      <c r="Q481" s="10"/>
      <c r="R481" s="10"/>
      <c r="S481" s="10"/>
    </row>
    <row r="482" spans="1:19" ht="15" customHeight="1" x14ac:dyDescent="0.25">
      <c r="A482" s="39"/>
      <c r="B482" s="230"/>
      <c r="C482" s="25"/>
      <c r="D482" s="10"/>
      <c r="E482" s="24"/>
      <c r="F482" s="136"/>
      <c r="G482" s="30"/>
      <c r="H482" s="136"/>
      <c r="I482" s="24"/>
      <c r="J482" s="111"/>
      <c r="K482" s="112"/>
      <c r="L482" s="10"/>
      <c r="M482" s="24"/>
      <c r="N482" s="136"/>
      <c r="O482" s="30"/>
      <c r="P482" s="136"/>
      <c r="Q482" s="10"/>
      <c r="R482" s="10"/>
      <c r="S482" s="10"/>
    </row>
    <row r="483" spans="1:19" ht="15" customHeight="1" x14ac:dyDescent="0.25">
      <c r="A483" s="39"/>
      <c r="B483" s="230"/>
      <c r="C483" s="18"/>
      <c r="D483" s="10"/>
      <c r="E483" s="24"/>
      <c r="F483" s="229"/>
      <c r="G483" s="229"/>
      <c r="H483" s="136"/>
      <c r="I483" s="24"/>
      <c r="J483" s="229"/>
      <c r="K483" s="229"/>
      <c r="L483" s="10"/>
      <c r="M483" s="24"/>
      <c r="N483" s="229"/>
      <c r="O483" s="229"/>
      <c r="P483" s="136"/>
      <c r="Q483" s="10"/>
      <c r="R483" s="10"/>
      <c r="S483" s="10"/>
    </row>
    <row r="484" spans="1:19" x14ac:dyDescent="0.25">
      <c r="A484" s="134"/>
      <c r="B484" s="10"/>
      <c r="C484" s="135"/>
      <c r="D484" s="10"/>
      <c r="E484" s="31"/>
      <c r="F484" s="230"/>
      <c r="G484" s="230"/>
      <c r="H484" s="10"/>
      <c r="I484" s="31"/>
      <c r="J484" s="230"/>
      <c r="K484" s="230"/>
      <c r="L484" s="10"/>
      <c r="M484" s="31"/>
      <c r="N484" s="230"/>
      <c r="O484" s="230"/>
      <c r="P484" s="10"/>
      <c r="Q484" s="10"/>
      <c r="R484" s="10"/>
      <c r="S484" s="10"/>
    </row>
    <row r="485" spans="1:19" x14ac:dyDescent="0.25">
      <c r="A485" s="134"/>
      <c r="B485" s="10"/>
      <c r="C485" s="135"/>
      <c r="D485" s="10"/>
      <c r="E485" s="32"/>
      <c r="F485" s="230"/>
      <c r="G485" s="230"/>
      <c r="H485" s="10"/>
      <c r="I485" s="32"/>
      <c r="J485" s="230"/>
      <c r="K485" s="230"/>
      <c r="L485" s="10"/>
      <c r="M485" s="32"/>
      <c r="N485" s="230"/>
      <c r="O485" s="230"/>
      <c r="P485" s="10"/>
      <c r="Q485" s="10"/>
      <c r="R485" s="10"/>
      <c r="S485" s="10"/>
    </row>
    <row r="486" spans="1:19" x14ac:dyDescent="0.25">
      <c r="A486" s="134"/>
      <c r="B486" s="10"/>
      <c r="C486" s="135"/>
      <c r="D486" s="10"/>
      <c r="E486" s="31"/>
      <c r="F486" s="230"/>
      <c r="G486" s="229"/>
      <c r="H486" s="10"/>
      <c r="I486" s="31"/>
      <c r="J486" s="230"/>
      <c r="K486" s="229"/>
      <c r="L486" s="10"/>
      <c r="M486" s="31"/>
      <c r="N486" s="230"/>
      <c r="O486" s="229"/>
      <c r="P486" s="10"/>
      <c r="Q486" s="10"/>
      <c r="R486" s="10"/>
      <c r="S486" s="10"/>
    </row>
    <row r="487" spans="1:19" x14ac:dyDescent="0.25">
      <c r="A487" s="134"/>
      <c r="B487" s="10"/>
      <c r="C487" s="135"/>
      <c r="D487" s="10"/>
      <c r="E487" s="32"/>
      <c r="F487" s="230"/>
      <c r="G487" s="229"/>
      <c r="H487" s="10"/>
      <c r="I487" s="32"/>
      <c r="J487" s="230"/>
      <c r="K487" s="229"/>
      <c r="L487" s="10"/>
      <c r="M487" s="32"/>
      <c r="N487" s="230"/>
      <c r="O487" s="229"/>
      <c r="P487" s="10"/>
      <c r="Q487" s="10"/>
      <c r="R487" s="10"/>
      <c r="S487" s="10"/>
    </row>
    <row r="488" spans="1:19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</row>
    <row r="489" spans="1:19" ht="36.950000000000003" customHeight="1" x14ac:dyDescent="0.35">
      <c r="A489" s="232"/>
      <c r="B489" s="10"/>
      <c r="C489" s="131"/>
      <c r="D489" s="10"/>
      <c r="E489" s="136"/>
      <c r="F489" s="136"/>
      <c r="G489" s="136"/>
      <c r="H489" s="136"/>
      <c r="I489" s="136"/>
      <c r="J489" s="136"/>
      <c r="K489" s="136"/>
      <c r="L489" s="10"/>
      <c r="M489" s="136"/>
      <c r="N489" s="223"/>
      <c r="O489" s="223"/>
      <c r="P489" s="136"/>
      <c r="Q489" s="10"/>
      <c r="R489" s="10"/>
      <c r="S489" s="10"/>
    </row>
    <row r="490" spans="1:19" ht="36.950000000000003" customHeight="1" x14ac:dyDescent="0.25">
      <c r="A490" s="232"/>
      <c r="B490" s="10"/>
      <c r="C490" s="132"/>
      <c r="D490" s="10"/>
      <c r="E490" s="136"/>
      <c r="F490" s="136"/>
      <c r="G490" s="136"/>
      <c r="H490" s="136"/>
      <c r="I490" s="136"/>
      <c r="J490" s="136"/>
      <c r="K490" s="136"/>
      <c r="L490" s="10"/>
      <c r="M490" s="136"/>
      <c r="N490" s="136"/>
      <c r="O490" s="136"/>
      <c r="P490" s="136"/>
      <c r="Q490" s="10"/>
      <c r="R490" s="10"/>
      <c r="S490" s="10"/>
    </row>
    <row r="491" spans="1:19" ht="36.950000000000003" customHeight="1" x14ac:dyDescent="0.25">
      <c r="A491" s="39"/>
      <c r="B491" s="10"/>
      <c r="C491" s="133"/>
      <c r="D491" s="10"/>
      <c r="E491" s="136"/>
      <c r="F491" s="136"/>
      <c r="G491" s="136"/>
      <c r="H491" s="136"/>
      <c r="I491" s="136"/>
      <c r="J491" s="136"/>
      <c r="K491" s="136"/>
      <c r="L491" s="10"/>
      <c r="M491" s="136"/>
      <c r="N491" s="136"/>
      <c r="O491" s="136"/>
      <c r="P491" s="136"/>
      <c r="Q491" s="10"/>
      <c r="R491" s="10"/>
      <c r="S491" s="10"/>
    </row>
    <row r="492" spans="1:19" ht="36.950000000000003" customHeight="1" x14ac:dyDescent="0.35">
      <c r="A492" s="39"/>
      <c r="B492" s="10"/>
      <c r="C492" s="131"/>
      <c r="D492" s="10"/>
      <c r="E492" s="136"/>
      <c r="F492" s="136"/>
      <c r="G492" s="136"/>
      <c r="H492" s="136"/>
      <c r="I492" s="136"/>
      <c r="J492" s="136"/>
      <c r="K492" s="136"/>
      <c r="L492" s="10"/>
      <c r="M492" s="136"/>
      <c r="N492" s="136"/>
      <c r="O492" s="136"/>
      <c r="P492" s="136"/>
      <c r="Q492" s="10"/>
      <c r="R492" s="10"/>
      <c r="S492" s="10"/>
    </row>
    <row r="493" spans="1:19" ht="36.950000000000003" customHeight="1" x14ac:dyDescent="0.25">
      <c r="A493" s="39"/>
      <c r="B493" s="10"/>
      <c r="C493" s="25"/>
      <c r="D493" s="10"/>
      <c r="E493" s="136"/>
      <c r="F493" s="136"/>
      <c r="G493" s="110"/>
      <c r="H493" s="136"/>
      <c r="I493" s="136"/>
      <c r="J493" s="136"/>
      <c r="K493" s="110"/>
      <c r="L493" s="10"/>
      <c r="M493" s="136"/>
      <c r="N493" s="136"/>
      <c r="O493" s="110"/>
      <c r="P493" s="136"/>
      <c r="Q493" s="10"/>
      <c r="R493" s="10"/>
      <c r="S493" s="10"/>
    </row>
    <row r="494" spans="1:19" ht="15" customHeight="1" x14ac:dyDescent="0.25">
      <c r="A494" s="39"/>
      <c r="B494" s="230"/>
      <c r="C494" s="25"/>
      <c r="D494" s="10"/>
      <c r="E494" s="24"/>
      <c r="F494" s="136"/>
      <c r="G494" s="30"/>
      <c r="H494" s="136"/>
      <c r="I494" s="24"/>
      <c r="J494" s="136"/>
      <c r="K494" s="30"/>
      <c r="L494" s="10"/>
      <c r="M494" s="24"/>
      <c r="N494" s="136"/>
      <c r="O494" s="30"/>
      <c r="P494" s="136"/>
      <c r="Q494" s="10"/>
      <c r="R494" s="10"/>
      <c r="S494" s="10"/>
    </row>
    <row r="495" spans="1:19" ht="15" customHeight="1" x14ac:dyDescent="0.25">
      <c r="A495" s="39"/>
      <c r="B495" s="230"/>
      <c r="C495" s="18"/>
      <c r="D495" s="10"/>
      <c r="E495" s="24"/>
      <c r="F495" s="229"/>
      <c r="G495" s="229"/>
      <c r="H495" s="136"/>
      <c r="I495" s="24"/>
      <c r="J495" s="229"/>
      <c r="K495" s="229"/>
      <c r="L495" s="10"/>
      <c r="M495" s="24"/>
      <c r="N495" s="229"/>
      <c r="O495" s="229"/>
      <c r="P495" s="136"/>
      <c r="Q495" s="10"/>
      <c r="R495" s="10"/>
      <c r="S495" s="10"/>
    </row>
    <row r="496" spans="1:19" x14ac:dyDescent="0.25">
      <c r="A496" s="134"/>
      <c r="B496" s="10"/>
      <c r="C496" s="135"/>
      <c r="D496" s="10"/>
      <c r="E496" s="231"/>
      <c r="F496" s="230"/>
      <c r="G496" s="230"/>
      <c r="H496" s="10"/>
      <c r="I496" s="231"/>
      <c r="J496" s="230"/>
      <c r="K496" s="230"/>
      <c r="L496" s="10"/>
      <c r="M496" s="231"/>
      <c r="N496" s="230"/>
      <c r="O496" s="230"/>
      <c r="P496" s="10"/>
      <c r="Q496" s="10"/>
      <c r="R496" s="10"/>
      <c r="S496" s="10"/>
    </row>
    <row r="497" spans="1:19" x14ac:dyDescent="0.25">
      <c r="A497" s="134"/>
      <c r="B497" s="10"/>
      <c r="C497" s="135"/>
      <c r="D497" s="10"/>
      <c r="E497" s="231"/>
      <c r="F497" s="230"/>
      <c r="G497" s="230"/>
      <c r="H497" s="10"/>
      <c r="I497" s="231"/>
      <c r="J497" s="230"/>
      <c r="K497" s="230"/>
      <c r="L497" s="10"/>
      <c r="M497" s="231"/>
      <c r="N497" s="230"/>
      <c r="O497" s="230"/>
      <c r="P497" s="10"/>
      <c r="Q497" s="10"/>
      <c r="R497" s="10"/>
      <c r="S497" s="10"/>
    </row>
    <row r="498" spans="1:19" x14ac:dyDescent="0.25">
      <c r="A498" s="134"/>
      <c r="B498" s="10"/>
      <c r="C498" s="135"/>
      <c r="D498" s="10"/>
      <c r="E498" s="31"/>
      <c r="F498" s="230"/>
      <c r="G498" s="229"/>
      <c r="H498" s="10"/>
      <c r="I498" s="31"/>
      <c r="J498" s="230"/>
      <c r="K498" s="229"/>
      <c r="L498" s="10"/>
      <c r="M498" s="31"/>
      <c r="N498" s="230"/>
      <c r="O498" s="229"/>
      <c r="P498" s="10"/>
      <c r="Q498" s="10"/>
      <c r="R498" s="10"/>
      <c r="S498" s="10"/>
    </row>
    <row r="499" spans="1:19" x14ac:dyDescent="0.25">
      <c r="A499" s="134"/>
      <c r="B499" s="10"/>
      <c r="C499" s="135"/>
      <c r="D499" s="10"/>
      <c r="E499" s="32"/>
      <c r="F499" s="230"/>
      <c r="G499" s="229"/>
      <c r="H499" s="10"/>
      <c r="I499" s="32"/>
      <c r="J499" s="230"/>
      <c r="K499" s="229"/>
      <c r="L499" s="10"/>
      <c r="M499" s="32"/>
      <c r="N499" s="230"/>
      <c r="O499" s="229"/>
      <c r="P499" s="10"/>
      <c r="Q499" s="10"/>
      <c r="R499" s="10"/>
      <c r="S499" s="10"/>
    </row>
    <row r="500" spans="1:19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</row>
    <row r="501" spans="1:19" ht="36.950000000000003" customHeight="1" x14ac:dyDescent="0.35">
      <c r="A501" s="232"/>
      <c r="B501" s="10"/>
      <c r="C501" s="131"/>
      <c r="D501" s="10"/>
      <c r="E501" s="136"/>
      <c r="F501" s="136"/>
      <c r="G501" s="136"/>
      <c r="H501" s="136"/>
      <c r="I501" s="136"/>
      <c r="J501" s="136"/>
      <c r="K501" s="110"/>
      <c r="L501" s="10"/>
      <c r="M501" s="136"/>
      <c r="N501" s="223"/>
      <c r="O501" s="223"/>
      <c r="P501" s="136"/>
      <c r="Q501" s="10"/>
      <c r="R501" s="10"/>
      <c r="S501" s="10"/>
    </row>
    <row r="502" spans="1:19" ht="36.950000000000003" customHeight="1" x14ac:dyDescent="0.25">
      <c r="A502" s="232"/>
      <c r="B502" s="10"/>
      <c r="C502" s="132"/>
      <c r="D502" s="10"/>
      <c r="E502" s="136"/>
      <c r="F502" s="136"/>
      <c r="G502" s="136"/>
      <c r="H502" s="136"/>
      <c r="I502" s="136"/>
      <c r="J502" s="136"/>
      <c r="K502" s="110"/>
      <c r="L502" s="10"/>
      <c r="M502" s="136"/>
      <c r="N502" s="136"/>
      <c r="O502" s="136"/>
      <c r="P502" s="136"/>
      <c r="Q502" s="10"/>
      <c r="R502" s="10"/>
      <c r="S502" s="10"/>
    </row>
    <row r="503" spans="1:19" ht="36.950000000000003" customHeight="1" x14ac:dyDescent="0.25">
      <c r="A503" s="39"/>
      <c r="B503" s="10"/>
      <c r="C503" s="133"/>
      <c r="D503" s="10"/>
      <c r="E503" s="136"/>
      <c r="F503" s="136"/>
      <c r="G503" s="136"/>
      <c r="H503" s="136"/>
      <c r="I503" s="136"/>
      <c r="J503" s="136"/>
      <c r="K503" s="110"/>
      <c r="L503" s="10"/>
      <c r="M503" s="136"/>
      <c r="N503" s="136"/>
      <c r="O503" s="136"/>
      <c r="P503" s="136"/>
      <c r="Q503" s="10"/>
      <c r="R503" s="10"/>
      <c r="S503" s="10"/>
    </row>
    <row r="504" spans="1:19" ht="36.950000000000003" customHeight="1" x14ac:dyDescent="0.35">
      <c r="A504" s="39"/>
      <c r="B504" s="10"/>
      <c r="C504" s="131"/>
      <c r="D504" s="10"/>
      <c r="E504" s="136"/>
      <c r="F504" s="136"/>
      <c r="G504" s="136"/>
      <c r="H504" s="136"/>
      <c r="I504" s="136"/>
      <c r="J504" s="136"/>
      <c r="K504" s="110"/>
      <c r="L504" s="10"/>
      <c r="M504" s="136"/>
      <c r="N504" s="136"/>
      <c r="O504" s="136"/>
      <c r="P504" s="136"/>
      <c r="Q504" s="10"/>
      <c r="R504" s="10"/>
      <c r="S504" s="10"/>
    </row>
    <row r="505" spans="1:19" ht="36.950000000000003" customHeight="1" x14ac:dyDescent="0.25">
      <c r="A505" s="39"/>
      <c r="B505" s="10"/>
      <c r="C505" s="25"/>
      <c r="D505" s="10"/>
      <c r="E505" s="136"/>
      <c r="F505" s="136"/>
      <c r="G505" s="110"/>
      <c r="H505" s="136"/>
      <c r="I505" s="136"/>
      <c r="J505" s="136"/>
      <c r="K505" s="110"/>
      <c r="L505" s="10"/>
      <c r="M505" s="136"/>
      <c r="N505" s="136"/>
      <c r="O505" s="136"/>
      <c r="P505" s="136"/>
      <c r="Q505" s="10"/>
      <c r="R505" s="10"/>
      <c r="S505" s="10"/>
    </row>
    <row r="506" spans="1:19" ht="15" customHeight="1" x14ac:dyDescent="0.25">
      <c r="A506" s="39"/>
      <c r="B506" s="230"/>
      <c r="C506" s="25"/>
      <c r="D506" s="10"/>
      <c r="E506" s="24"/>
      <c r="F506" s="136"/>
      <c r="G506" s="30"/>
      <c r="H506" s="136"/>
      <c r="I506" s="24"/>
      <c r="J506" s="111"/>
      <c r="K506" s="112"/>
      <c r="L506" s="10"/>
      <c r="M506" s="24"/>
      <c r="N506" s="136"/>
      <c r="O506" s="30"/>
      <c r="P506" s="136"/>
      <c r="Q506" s="10"/>
      <c r="R506" s="10"/>
      <c r="S506" s="10"/>
    </row>
    <row r="507" spans="1:19" ht="15" customHeight="1" x14ac:dyDescent="0.25">
      <c r="A507" s="39"/>
      <c r="B507" s="230"/>
      <c r="C507" s="18"/>
      <c r="D507" s="10"/>
      <c r="E507" s="24"/>
      <c r="F507" s="229"/>
      <c r="G507" s="229"/>
      <c r="H507" s="136"/>
      <c r="I507" s="24"/>
      <c r="J507" s="229"/>
      <c r="K507" s="229"/>
      <c r="L507" s="10"/>
      <c r="M507" s="24"/>
      <c r="N507" s="229"/>
      <c r="O507" s="229"/>
      <c r="P507" s="136"/>
      <c r="Q507" s="10"/>
      <c r="R507" s="10"/>
      <c r="S507" s="10"/>
    </row>
    <row r="508" spans="1:19" ht="15" customHeight="1" x14ac:dyDescent="0.25">
      <c r="A508" s="134"/>
      <c r="B508" s="10"/>
      <c r="C508" s="135"/>
      <c r="D508" s="10"/>
      <c r="E508" s="231"/>
      <c r="F508" s="230"/>
      <c r="G508" s="230"/>
      <c r="H508" s="10"/>
      <c r="I508" s="31"/>
      <c r="J508" s="230"/>
      <c r="K508" s="230"/>
      <c r="L508" s="10"/>
      <c r="M508" s="31"/>
      <c r="N508" s="230"/>
      <c r="O508" s="230"/>
      <c r="P508" s="10"/>
      <c r="Q508" s="10"/>
      <c r="R508" s="10"/>
      <c r="S508" s="10"/>
    </row>
    <row r="509" spans="1:19" x14ac:dyDescent="0.25">
      <c r="A509" s="134"/>
      <c r="B509" s="10"/>
      <c r="C509" s="135"/>
      <c r="D509" s="10"/>
      <c r="E509" s="231"/>
      <c r="F509" s="230"/>
      <c r="G509" s="230"/>
      <c r="H509" s="10"/>
      <c r="I509" s="32"/>
      <c r="J509" s="230"/>
      <c r="K509" s="230"/>
      <c r="L509" s="10"/>
      <c r="M509" s="32"/>
      <c r="N509" s="230"/>
      <c r="O509" s="230"/>
      <c r="P509" s="10"/>
      <c r="Q509" s="10"/>
      <c r="R509" s="10"/>
      <c r="S509" s="10"/>
    </row>
    <row r="510" spans="1:19" x14ac:dyDescent="0.25">
      <c r="A510" s="134"/>
      <c r="B510" s="10"/>
      <c r="C510" s="135"/>
      <c r="D510" s="10"/>
      <c r="E510" s="31"/>
      <c r="F510" s="230"/>
      <c r="G510" s="229"/>
      <c r="H510" s="10"/>
      <c r="I510" s="31"/>
      <c r="J510" s="230"/>
      <c r="K510" s="229"/>
      <c r="L510" s="10"/>
      <c r="M510" s="31"/>
      <c r="N510" s="230"/>
      <c r="O510" s="229"/>
      <c r="P510" s="10"/>
      <c r="Q510" s="10"/>
      <c r="R510" s="10"/>
      <c r="S510" s="10"/>
    </row>
    <row r="511" spans="1:19" x14ac:dyDescent="0.25">
      <c r="A511" s="134"/>
      <c r="B511" s="10"/>
      <c r="C511" s="135"/>
      <c r="D511" s="10"/>
      <c r="E511" s="32"/>
      <c r="F511" s="230"/>
      <c r="G511" s="229"/>
      <c r="H511" s="10"/>
      <c r="I511" s="32"/>
      <c r="J511" s="230"/>
      <c r="K511" s="229"/>
      <c r="L511" s="10"/>
      <c r="M511" s="32"/>
      <c r="N511" s="230"/>
      <c r="O511" s="229"/>
      <c r="P511" s="10"/>
      <c r="Q511" s="10"/>
      <c r="R511" s="10"/>
      <c r="S511" s="10"/>
    </row>
    <row r="512" spans="1:19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</row>
    <row r="513" spans="1:19" ht="36.950000000000003" customHeight="1" x14ac:dyDescent="0.35">
      <c r="A513" s="224"/>
      <c r="B513" s="10"/>
      <c r="C513" s="131"/>
      <c r="D513" s="10"/>
      <c r="E513" s="136"/>
      <c r="F513" s="136"/>
      <c r="G513" s="110"/>
      <c r="H513" s="136"/>
      <c r="I513" s="136"/>
      <c r="J513" s="136"/>
      <c r="K513" s="110"/>
      <c r="L513" s="10"/>
      <c r="M513" s="136"/>
      <c r="N513" s="223"/>
      <c r="O513" s="223"/>
      <c r="P513" s="136"/>
      <c r="Q513" s="10"/>
      <c r="R513" s="10"/>
      <c r="S513" s="10"/>
    </row>
    <row r="514" spans="1:19" ht="36.950000000000003" customHeight="1" x14ac:dyDescent="0.25">
      <c r="A514" s="224"/>
      <c r="B514" s="10"/>
      <c r="C514" s="142"/>
      <c r="D514" s="10"/>
      <c r="E514" s="136"/>
      <c r="F514" s="136"/>
      <c r="G514" s="110"/>
      <c r="H514" s="136"/>
      <c r="I514" s="136"/>
      <c r="J514" s="136"/>
      <c r="K514" s="110"/>
      <c r="L514" s="10"/>
      <c r="M514" s="136"/>
      <c r="N514" s="136"/>
      <c r="O514" s="110"/>
      <c r="P514" s="136"/>
      <c r="Q514" s="10"/>
      <c r="R514" s="10"/>
      <c r="S514" s="10"/>
    </row>
    <row r="515" spans="1:19" ht="36.950000000000003" customHeight="1" x14ac:dyDescent="0.25">
      <c r="A515" s="39"/>
      <c r="B515" s="10"/>
      <c r="C515" s="133"/>
      <c r="D515" s="10"/>
      <c r="E515" s="136"/>
      <c r="F515" s="136"/>
      <c r="G515" s="110"/>
      <c r="H515" s="136"/>
      <c r="I515" s="136"/>
      <c r="J515" s="136"/>
      <c r="K515" s="110"/>
      <c r="L515" s="10"/>
      <c r="M515" s="136"/>
      <c r="N515" s="136"/>
      <c r="O515" s="110"/>
      <c r="P515" s="136"/>
      <c r="Q515" s="10"/>
      <c r="R515" s="10"/>
      <c r="S515" s="10"/>
    </row>
    <row r="516" spans="1:19" ht="36.950000000000003" customHeight="1" x14ac:dyDescent="0.35">
      <c r="A516" s="39"/>
      <c r="B516" s="10"/>
      <c r="C516" s="131"/>
      <c r="D516" s="10"/>
      <c r="E516" s="136"/>
      <c r="F516" s="136"/>
      <c r="G516" s="110"/>
      <c r="H516" s="136"/>
      <c r="I516" s="136"/>
      <c r="J516" s="136"/>
      <c r="K516" s="110"/>
      <c r="L516" s="10"/>
      <c r="M516" s="136"/>
      <c r="N516" s="136"/>
      <c r="O516" s="110"/>
      <c r="P516" s="136"/>
      <c r="Q516" s="10"/>
      <c r="R516" s="10"/>
      <c r="S516" s="10"/>
    </row>
    <row r="517" spans="1:19" ht="36.950000000000003" customHeight="1" x14ac:dyDescent="0.25">
      <c r="A517" s="39"/>
      <c r="B517" s="10"/>
      <c r="C517" s="25"/>
      <c r="D517" s="10"/>
      <c r="E517" s="136"/>
      <c r="F517" s="136"/>
      <c r="G517" s="110"/>
      <c r="H517" s="136"/>
      <c r="I517" s="136"/>
      <c r="J517" s="136"/>
      <c r="K517" s="110"/>
      <c r="L517" s="10"/>
      <c r="M517" s="136"/>
      <c r="N517" s="136"/>
      <c r="O517" s="110"/>
      <c r="P517" s="136"/>
      <c r="Q517" s="10"/>
      <c r="R517" s="10"/>
      <c r="S517" s="10"/>
    </row>
    <row r="518" spans="1:19" ht="15" customHeight="1" x14ac:dyDescent="0.25">
      <c r="A518" s="39"/>
      <c r="B518" s="230"/>
      <c r="C518" s="25"/>
      <c r="D518" s="10"/>
      <c r="E518" s="24"/>
      <c r="F518" s="136"/>
      <c r="G518" s="30"/>
      <c r="H518" s="136"/>
      <c r="I518" s="24"/>
      <c r="J518" s="136"/>
      <c r="K518" s="30"/>
      <c r="L518" s="10"/>
      <c r="M518" s="24"/>
      <c r="N518" s="111"/>
      <c r="O518" s="112"/>
      <c r="P518" s="136"/>
      <c r="Q518" s="10"/>
      <c r="R518" s="10"/>
      <c r="S518" s="10"/>
    </row>
    <row r="519" spans="1:19" ht="15" customHeight="1" x14ac:dyDescent="0.25">
      <c r="A519" s="39"/>
      <c r="B519" s="230"/>
      <c r="C519" s="18"/>
      <c r="D519" s="10"/>
      <c r="E519" s="24"/>
      <c r="F519" s="229"/>
      <c r="G519" s="229"/>
      <c r="H519" s="136"/>
      <c r="I519" s="24"/>
      <c r="J519" s="229"/>
      <c r="K519" s="229"/>
      <c r="L519" s="10"/>
      <c r="M519" s="24"/>
      <c r="N519" s="229"/>
      <c r="O519" s="229"/>
      <c r="P519" s="136"/>
      <c r="Q519" s="10"/>
      <c r="R519" s="10"/>
      <c r="S519" s="10"/>
    </row>
    <row r="520" spans="1:19" x14ac:dyDescent="0.25">
      <c r="A520" s="134"/>
      <c r="B520" s="10"/>
      <c r="C520" s="135"/>
      <c r="D520" s="10"/>
      <c r="E520" s="31"/>
      <c r="F520" s="230"/>
      <c r="G520" s="230"/>
      <c r="H520" s="10"/>
      <c r="I520" s="31"/>
      <c r="J520" s="230"/>
      <c r="K520" s="230"/>
      <c r="L520" s="10"/>
      <c r="M520" s="231"/>
      <c r="N520" s="230"/>
      <c r="O520" s="230"/>
      <c r="P520" s="10"/>
      <c r="Q520" s="10"/>
      <c r="R520" s="10"/>
      <c r="S520" s="10"/>
    </row>
    <row r="521" spans="1:19" x14ac:dyDescent="0.25">
      <c r="A521" s="134"/>
      <c r="B521" s="10"/>
      <c r="C521" s="135"/>
      <c r="D521" s="10"/>
      <c r="E521" s="32"/>
      <c r="F521" s="230"/>
      <c r="G521" s="230"/>
      <c r="H521" s="10"/>
      <c r="I521" s="32"/>
      <c r="J521" s="230"/>
      <c r="K521" s="230"/>
      <c r="L521" s="10"/>
      <c r="M521" s="231"/>
      <c r="N521" s="230"/>
      <c r="O521" s="230"/>
      <c r="P521" s="10"/>
      <c r="Q521" s="10"/>
      <c r="R521" s="10"/>
      <c r="S521" s="10"/>
    </row>
    <row r="522" spans="1:19" x14ac:dyDescent="0.25">
      <c r="A522" s="134"/>
      <c r="B522" s="10"/>
      <c r="C522" s="135"/>
      <c r="D522" s="10"/>
      <c r="E522" s="31"/>
      <c r="F522" s="230"/>
      <c r="G522" s="229"/>
      <c r="H522" s="10"/>
      <c r="I522" s="31"/>
      <c r="J522" s="230"/>
      <c r="K522" s="229"/>
      <c r="L522" s="10"/>
      <c r="M522" s="31"/>
      <c r="N522" s="230"/>
      <c r="O522" s="229"/>
      <c r="P522" s="10"/>
      <c r="Q522" s="10"/>
      <c r="R522" s="10"/>
      <c r="S522" s="10"/>
    </row>
    <row r="523" spans="1:19" x14ac:dyDescent="0.25">
      <c r="A523" s="134"/>
      <c r="B523" s="10"/>
      <c r="C523" s="135"/>
      <c r="D523" s="10"/>
      <c r="E523" s="32"/>
      <c r="F523" s="230"/>
      <c r="G523" s="229"/>
      <c r="H523" s="10"/>
      <c r="I523" s="32"/>
      <c r="J523" s="230"/>
      <c r="K523" s="229"/>
      <c r="L523" s="10"/>
      <c r="M523" s="32"/>
      <c r="N523" s="230"/>
      <c r="O523" s="229"/>
      <c r="P523" s="10"/>
      <c r="Q523" s="10"/>
      <c r="R523" s="10"/>
      <c r="S523" s="10"/>
    </row>
    <row r="524" spans="1:19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</row>
    <row r="525" spans="1:19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</row>
    <row r="526" spans="1:19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</row>
    <row r="527" spans="1:19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</row>
    <row r="528" spans="1:19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</row>
    <row r="529" spans="1:19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</row>
    <row r="530" spans="1:19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</row>
    <row r="531" spans="1:19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</row>
    <row r="532" spans="1:19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</row>
    <row r="533" spans="1:19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</row>
    <row r="534" spans="1:19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</row>
    <row r="535" spans="1:19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</row>
    <row r="536" spans="1:19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</row>
    <row r="537" spans="1:19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</row>
  </sheetData>
  <sheetProtection sheet="1" selectLockedCells="1"/>
  <mergeCells count="824">
    <mergeCell ref="S5:T7"/>
    <mergeCell ref="S3:T4"/>
    <mergeCell ref="S2:T2"/>
    <mergeCell ref="P273:P284"/>
    <mergeCell ref="M5:O5"/>
    <mergeCell ref="N2:O2"/>
    <mergeCell ref="O330:O331"/>
    <mergeCell ref="F330:F331"/>
    <mergeCell ref="G330:G331"/>
    <mergeCell ref="J330:J331"/>
    <mergeCell ref="K330:K331"/>
    <mergeCell ref="N330:N331"/>
    <mergeCell ref="P9:P20"/>
    <mergeCell ref="P21:P32"/>
    <mergeCell ref="P33:P44"/>
    <mergeCell ref="P45:P56"/>
    <mergeCell ref="P57:P68"/>
    <mergeCell ref="P69:P80"/>
    <mergeCell ref="P81:P92"/>
    <mergeCell ref="P93:P104"/>
    <mergeCell ref="P105:P116"/>
    <mergeCell ref="P117:P128"/>
    <mergeCell ref="P129:P140"/>
    <mergeCell ref="F328:F329"/>
    <mergeCell ref="F414:F415"/>
    <mergeCell ref="G414:G415"/>
    <mergeCell ref="J414:J415"/>
    <mergeCell ref="K414:K415"/>
    <mergeCell ref="N414:N415"/>
    <mergeCell ref="F402:F403"/>
    <mergeCell ref="G402:G403"/>
    <mergeCell ref="J402:J403"/>
    <mergeCell ref="K402:K403"/>
    <mergeCell ref="N402:N403"/>
    <mergeCell ref="G328:G329"/>
    <mergeCell ref="J328:J329"/>
    <mergeCell ref="K328:K329"/>
    <mergeCell ref="M328:M329"/>
    <mergeCell ref="N328:N329"/>
    <mergeCell ref="O328:O329"/>
    <mergeCell ref="P141:P152"/>
    <mergeCell ref="P153:P164"/>
    <mergeCell ref="P165:P176"/>
    <mergeCell ref="P177:P188"/>
    <mergeCell ref="P189:P200"/>
    <mergeCell ref="P201:P212"/>
    <mergeCell ref="P213:P224"/>
    <mergeCell ref="M316:M317"/>
    <mergeCell ref="N316:N317"/>
    <mergeCell ref="O316:O317"/>
    <mergeCell ref="J282:J283"/>
    <mergeCell ref="K282:K283"/>
    <mergeCell ref="N282:N283"/>
    <mergeCell ref="O282:O283"/>
    <mergeCell ref="G184:G185"/>
    <mergeCell ref="J184:J185"/>
    <mergeCell ref="K184:K185"/>
    <mergeCell ref="M184:M185"/>
    <mergeCell ref="F318:F319"/>
    <mergeCell ref="G318:G319"/>
    <mergeCell ref="J318:J319"/>
    <mergeCell ref="P225:P236"/>
    <mergeCell ref="P237:P248"/>
    <mergeCell ref="P249:P260"/>
    <mergeCell ref="P261:P272"/>
    <mergeCell ref="J102:J103"/>
    <mergeCell ref="K102:K103"/>
    <mergeCell ref="N102:N103"/>
    <mergeCell ref="O102:O103"/>
    <mergeCell ref="K318:K319"/>
    <mergeCell ref="N318:N319"/>
    <mergeCell ref="O318:O319"/>
    <mergeCell ref="K306:K307"/>
    <mergeCell ref="N306:N307"/>
    <mergeCell ref="M232:M233"/>
    <mergeCell ref="F150:F151"/>
    <mergeCell ref="N177:O177"/>
    <mergeCell ref="F282:F283"/>
    <mergeCell ref="G282:G283"/>
    <mergeCell ref="J111:K111"/>
    <mergeCell ref="N111:O111"/>
    <mergeCell ref="F112:F113"/>
    <mergeCell ref="A321:A322"/>
    <mergeCell ref="N321:O321"/>
    <mergeCell ref="B326:B327"/>
    <mergeCell ref="F327:G327"/>
    <mergeCell ref="J327:K327"/>
    <mergeCell ref="N327:O327"/>
    <mergeCell ref="F42:F43"/>
    <mergeCell ref="G42:G43"/>
    <mergeCell ref="J42:J43"/>
    <mergeCell ref="K42:K43"/>
    <mergeCell ref="N42:N43"/>
    <mergeCell ref="O42:O43"/>
    <mergeCell ref="A93:A94"/>
    <mergeCell ref="N93:O93"/>
    <mergeCell ref="B98:B99"/>
    <mergeCell ref="F99:G99"/>
    <mergeCell ref="J99:K99"/>
    <mergeCell ref="N99:O99"/>
    <mergeCell ref="A57:A58"/>
    <mergeCell ref="N57:O57"/>
    <mergeCell ref="B62:B63"/>
    <mergeCell ref="F63:G63"/>
    <mergeCell ref="J63:K63"/>
    <mergeCell ref="N63:O63"/>
    <mergeCell ref="F64:F65"/>
    <mergeCell ref="G64:G65"/>
    <mergeCell ref="J64:J65"/>
    <mergeCell ref="K64:K65"/>
    <mergeCell ref="M64:M65"/>
    <mergeCell ref="N64:N65"/>
    <mergeCell ref="N33:O33"/>
    <mergeCell ref="B38:B39"/>
    <mergeCell ref="F39:G39"/>
    <mergeCell ref="J39:K39"/>
    <mergeCell ref="N39:O39"/>
    <mergeCell ref="F40:F41"/>
    <mergeCell ref="G40:G41"/>
    <mergeCell ref="J40:J41"/>
    <mergeCell ref="K40:K41"/>
    <mergeCell ref="M40:M41"/>
    <mergeCell ref="N40:N41"/>
    <mergeCell ref="O40:O41"/>
    <mergeCell ref="O64:O65"/>
    <mergeCell ref="F66:F67"/>
    <mergeCell ref="G66:G67"/>
    <mergeCell ref="J66:J67"/>
    <mergeCell ref="K66:K67"/>
    <mergeCell ref="N66:N67"/>
    <mergeCell ref="O66:O67"/>
    <mergeCell ref="N147:O147"/>
    <mergeCell ref="F148:F149"/>
    <mergeCell ref="G148:G149"/>
    <mergeCell ref="J148:J149"/>
    <mergeCell ref="K148:K149"/>
    <mergeCell ref="M148:M149"/>
    <mergeCell ref="N148:N149"/>
    <mergeCell ref="O148:O149"/>
    <mergeCell ref="K114:K115"/>
    <mergeCell ref="N114:N115"/>
    <mergeCell ref="O114:O115"/>
    <mergeCell ref="N117:O117"/>
    <mergeCell ref="F123:G123"/>
    <mergeCell ref="J123:K123"/>
    <mergeCell ref="N123:O123"/>
    <mergeCell ref="F124:F125"/>
    <mergeCell ref="G124:G125"/>
    <mergeCell ref="F111:G111"/>
    <mergeCell ref="A309:A310"/>
    <mergeCell ref="N309:O309"/>
    <mergeCell ref="B314:B315"/>
    <mergeCell ref="F315:G315"/>
    <mergeCell ref="J315:K315"/>
    <mergeCell ref="N315:O315"/>
    <mergeCell ref="J124:J125"/>
    <mergeCell ref="K124:K125"/>
    <mergeCell ref="M124:M125"/>
    <mergeCell ref="N124:N125"/>
    <mergeCell ref="O124:O125"/>
    <mergeCell ref="F126:F127"/>
    <mergeCell ref="G126:G127"/>
    <mergeCell ref="J126:J127"/>
    <mergeCell ref="K126:K127"/>
    <mergeCell ref="N126:N127"/>
    <mergeCell ref="O126:O127"/>
    <mergeCell ref="N129:O129"/>
    <mergeCell ref="N150:N151"/>
    <mergeCell ref="O150:O151"/>
    <mergeCell ref="N141:O141"/>
    <mergeCell ref="B146:B147"/>
    <mergeCell ref="F147:G147"/>
    <mergeCell ref="J147:K147"/>
    <mergeCell ref="O78:O79"/>
    <mergeCell ref="F100:F101"/>
    <mergeCell ref="G100:G101"/>
    <mergeCell ref="J100:J101"/>
    <mergeCell ref="K100:K101"/>
    <mergeCell ref="M100:M101"/>
    <mergeCell ref="N100:N101"/>
    <mergeCell ref="O100:O101"/>
    <mergeCell ref="F102:F103"/>
    <mergeCell ref="G102:G103"/>
    <mergeCell ref="A9:A10"/>
    <mergeCell ref="N9:O9"/>
    <mergeCell ref="B14:B15"/>
    <mergeCell ref="F15:G15"/>
    <mergeCell ref="J15:K15"/>
    <mergeCell ref="N15:O15"/>
    <mergeCell ref="F16:F17"/>
    <mergeCell ref="G16:G17"/>
    <mergeCell ref="J16:J17"/>
    <mergeCell ref="K16:K17"/>
    <mergeCell ref="M16:M17"/>
    <mergeCell ref="N16:N17"/>
    <mergeCell ref="O16:O17"/>
    <mergeCell ref="E16:E17"/>
    <mergeCell ref="A501:A502"/>
    <mergeCell ref="N501:O501"/>
    <mergeCell ref="B506:B507"/>
    <mergeCell ref="F507:G507"/>
    <mergeCell ref="J507:K507"/>
    <mergeCell ref="N507:O507"/>
    <mergeCell ref="F508:F509"/>
    <mergeCell ref="G508:G509"/>
    <mergeCell ref="J508:J509"/>
    <mergeCell ref="K508:K509"/>
    <mergeCell ref="N508:N509"/>
    <mergeCell ref="O508:O509"/>
    <mergeCell ref="E508:E509"/>
    <mergeCell ref="F4:I4"/>
    <mergeCell ref="F5:G5"/>
    <mergeCell ref="F2:K2"/>
    <mergeCell ref="I5:K5"/>
    <mergeCell ref="F3:I3"/>
    <mergeCell ref="N3:O3"/>
    <mergeCell ref="F510:F511"/>
    <mergeCell ref="G510:G511"/>
    <mergeCell ref="J510:J511"/>
    <mergeCell ref="K510:K511"/>
    <mergeCell ref="N510:N511"/>
    <mergeCell ref="O510:O511"/>
    <mergeCell ref="O414:O415"/>
    <mergeCell ref="M268:M269"/>
    <mergeCell ref="M244:M245"/>
    <mergeCell ref="M280:M281"/>
    <mergeCell ref="M304:M305"/>
    <mergeCell ref="N357:O357"/>
    <mergeCell ref="F363:G363"/>
    <mergeCell ref="O342:O343"/>
    <mergeCell ref="F340:F341"/>
    <mergeCell ref="G340:G341"/>
    <mergeCell ref="J340:J341"/>
    <mergeCell ref="K340:K341"/>
    <mergeCell ref="N340:N341"/>
    <mergeCell ref="O306:O307"/>
    <mergeCell ref="F316:F317"/>
    <mergeCell ref="G316:G317"/>
    <mergeCell ref="J316:J317"/>
    <mergeCell ref="K316:K317"/>
    <mergeCell ref="K18:K19"/>
    <mergeCell ref="G150:G151"/>
    <mergeCell ref="J150:J151"/>
    <mergeCell ref="K150:K151"/>
    <mergeCell ref="N18:N19"/>
    <mergeCell ref="O18:O19"/>
    <mergeCell ref="F186:F187"/>
    <mergeCell ref="G112:G113"/>
    <mergeCell ref="J112:J113"/>
    <mergeCell ref="K112:K113"/>
    <mergeCell ref="M112:M113"/>
    <mergeCell ref="N112:N113"/>
    <mergeCell ref="O112:O113"/>
    <mergeCell ref="F114:F115"/>
    <mergeCell ref="G114:G115"/>
    <mergeCell ref="J114:J115"/>
    <mergeCell ref="F18:F19"/>
    <mergeCell ref="G18:G19"/>
    <mergeCell ref="J18:J19"/>
    <mergeCell ref="G186:G187"/>
    <mergeCell ref="J186:J187"/>
    <mergeCell ref="K186:K187"/>
    <mergeCell ref="N186:N187"/>
    <mergeCell ref="O186:O187"/>
    <mergeCell ref="B158:B159"/>
    <mergeCell ref="B170:B171"/>
    <mergeCell ref="B230:B231"/>
    <mergeCell ref="O30:O31"/>
    <mergeCell ref="F27:G27"/>
    <mergeCell ref="J27:K27"/>
    <mergeCell ref="N27:O27"/>
    <mergeCell ref="F28:F29"/>
    <mergeCell ref="G28:G29"/>
    <mergeCell ref="J28:J29"/>
    <mergeCell ref="K28:K29"/>
    <mergeCell ref="N28:N29"/>
    <mergeCell ref="O28:O29"/>
    <mergeCell ref="M28:M29"/>
    <mergeCell ref="F30:F31"/>
    <mergeCell ref="G30:G31"/>
    <mergeCell ref="J30:J31"/>
    <mergeCell ref="K30:K31"/>
    <mergeCell ref="B242:B243"/>
    <mergeCell ref="B26:B27"/>
    <mergeCell ref="B194:B195"/>
    <mergeCell ref="B206:B207"/>
    <mergeCell ref="B74:B75"/>
    <mergeCell ref="B518:B519"/>
    <mergeCell ref="B50:B51"/>
    <mergeCell ref="B278:B279"/>
    <mergeCell ref="B302:B303"/>
    <mergeCell ref="B254:B255"/>
    <mergeCell ref="B218:B219"/>
    <mergeCell ref="B266:B267"/>
    <mergeCell ref="B122:B123"/>
    <mergeCell ref="B134:B135"/>
    <mergeCell ref="B386:B387"/>
    <mergeCell ref="B374:B375"/>
    <mergeCell ref="B362:B363"/>
    <mergeCell ref="B182:B183"/>
    <mergeCell ref="B410:B411"/>
    <mergeCell ref="F280:F281"/>
    <mergeCell ref="G280:G281"/>
    <mergeCell ref="J280:J281"/>
    <mergeCell ref="K280:K281"/>
    <mergeCell ref="N280:N281"/>
    <mergeCell ref="F522:F523"/>
    <mergeCell ref="G522:G523"/>
    <mergeCell ref="J522:J523"/>
    <mergeCell ref="K522:K523"/>
    <mergeCell ref="N522:N523"/>
    <mergeCell ref="N513:O513"/>
    <mergeCell ref="F436:F437"/>
    <mergeCell ref="G436:G437"/>
    <mergeCell ref="J436:J437"/>
    <mergeCell ref="K436:K437"/>
    <mergeCell ref="N436:N437"/>
    <mergeCell ref="O436:O437"/>
    <mergeCell ref="F438:F439"/>
    <mergeCell ref="G438:G439"/>
    <mergeCell ref="J438:J439"/>
    <mergeCell ref="K438:K439"/>
    <mergeCell ref="N438:N439"/>
    <mergeCell ref="O438:O439"/>
    <mergeCell ref="F426:F427"/>
    <mergeCell ref="O522:O523"/>
    <mergeCell ref="F520:F521"/>
    <mergeCell ref="G520:G521"/>
    <mergeCell ref="J520:J521"/>
    <mergeCell ref="K520:K521"/>
    <mergeCell ref="N520:N521"/>
    <mergeCell ref="O54:O55"/>
    <mergeCell ref="M52:M53"/>
    <mergeCell ref="M76:M77"/>
    <mergeCell ref="N273:O273"/>
    <mergeCell ref="F279:G279"/>
    <mergeCell ref="J279:K279"/>
    <mergeCell ref="N279:O279"/>
    <mergeCell ref="F54:F55"/>
    <mergeCell ref="G54:G55"/>
    <mergeCell ref="J54:J55"/>
    <mergeCell ref="K54:K55"/>
    <mergeCell ref="N54:N55"/>
    <mergeCell ref="M220:M221"/>
    <mergeCell ref="K234:K235"/>
    <mergeCell ref="F183:G183"/>
    <mergeCell ref="J183:K183"/>
    <mergeCell ref="N183:O183"/>
    <mergeCell ref="F184:F185"/>
    <mergeCell ref="N184:N185"/>
    <mergeCell ref="O184:O185"/>
    <mergeCell ref="F51:G51"/>
    <mergeCell ref="J51:K51"/>
    <mergeCell ref="N51:O51"/>
    <mergeCell ref="F52:F53"/>
    <mergeCell ref="G52:G53"/>
    <mergeCell ref="J52:J53"/>
    <mergeCell ref="K52:K53"/>
    <mergeCell ref="N52:N53"/>
    <mergeCell ref="O52:O53"/>
    <mergeCell ref="N174:N175"/>
    <mergeCell ref="O174:O175"/>
    <mergeCell ref="F172:F173"/>
    <mergeCell ref="G172:G173"/>
    <mergeCell ref="J172:J173"/>
    <mergeCell ref="K172:K173"/>
    <mergeCell ref="N172:N173"/>
    <mergeCell ref="M172:M173"/>
    <mergeCell ref="F174:F175"/>
    <mergeCell ref="F160:F161"/>
    <mergeCell ref="G160:G161"/>
    <mergeCell ref="J160:J161"/>
    <mergeCell ref="K160:K161"/>
    <mergeCell ref="F171:G171"/>
    <mergeCell ref="J171:K171"/>
    <mergeCell ref="M256:M257"/>
    <mergeCell ref="M520:M521"/>
    <mergeCell ref="G78:G79"/>
    <mergeCell ref="J78:J79"/>
    <mergeCell ref="K78:K79"/>
    <mergeCell ref="N78:N79"/>
    <mergeCell ref="O244:O245"/>
    <mergeCell ref="O520:O521"/>
    <mergeCell ref="O304:O305"/>
    <mergeCell ref="O280:O281"/>
    <mergeCell ref="N297:O297"/>
    <mergeCell ref="F303:G303"/>
    <mergeCell ref="J303:K303"/>
    <mergeCell ref="N303:O303"/>
    <mergeCell ref="F304:F305"/>
    <mergeCell ref="G304:G305"/>
    <mergeCell ref="J304:J305"/>
    <mergeCell ref="K304:K305"/>
    <mergeCell ref="N304:N305"/>
    <mergeCell ref="F306:F307"/>
    <mergeCell ref="G306:G307"/>
    <mergeCell ref="J306:J307"/>
    <mergeCell ref="N232:N233"/>
    <mergeCell ref="O232:O233"/>
    <mergeCell ref="O208:O209"/>
    <mergeCell ref="F210:F211"/>
    <mergeCell ref="G210:G211"/>
    <mergeCell ref="J210:J211"/>
    <mergeCell ref="K210:K211"/>
    <mergeCell ref="N21:O21"/>
    <mergeCell ref="F519:G519"/>
    <mergeCell ref="N243:O243"/>
    <mergeCell ref="F234:F235"/>
    <mergeCell ref="G234:G235"/>
    <mergeCell ref="J234:J235"/>
    <mergeCell ref="J519:K519"/>
    <mergeCell ref="N519:O519"/>
    <mergeCell ref="F78:F79"/>
    <mergeCell ref="K246:K247"/>
    <mergeCell ref="N246:N247"/>
    <mergeCell ref="O246:O247"/>
    <mergeCell ref="K244:K245"/>
    <mergeCell ref="J75:K75"/>
    <mergeCell ref="N75:O75"/>
    <mergeCell ref="F76:F77"/>
    <mergeCell ref="G76:G77"/>
    <mergeCell ref="N189:O189"/>
    <mergeCell ref="F195:G195"/>
    <mergeCell ref="J195:K195"/>
    <mergeCell ref="N195:O195"/>
    <mergeCell ref="O196:O197"/>
    <mergeCell ref="F198:F199"/>
    <mergeCell ref="G198:G199"/>
    <mergeCell ref="J198:J199"/>
    <mergeCell ref="K198:K199"/>
    <mergeCell ref="N198:N199"/>
    <mergeCell ref="O198:O199"/>
    <mergeCell ref="N210:N211"/>
    <mergeCell ref="F196:F197"/>
    <mergeCell ref="G196:G197"/>
    <mergeCell ref="J196:J197"/>
    <mergeCell ref="K196:K197"/>
    <mergeCell ref="N196:N197"/>
    <mergeCell ref="M196:M197"/>
    <mergeCell ref="M208:M209"/>
    <mergeCell ref="O210:O211"/>
    <mergeCell ref="N201:O201"/>
    <mergeCell ref="F207:G207"/>
    <mergeCell ref="J207:K207"/>
    <mergeCell ref="N207:O207"/>
    <mergeCell ref="F208:F209"/>
    <mergeCell ref="G208:G209"/>
    <mergeCell ref="J208:J209"/>
    <mergeCell ref="K208:K209"/>
    <mergeCell ref="N208:N209"/>
    <mergeCell ref="N160:N161"/>
    <mergeCell ref="O160:O161"/>
    <mergeCell ref="F162:F163"/>
    <mergeCell ref="G162:G163"/>
    <mergeCell ref="J162:J163"/>
    <mergeCell ref="K162:K163"/>
    <mergeCell ref="N162:N163"/>
    <mergeCell ref="M160:M161"/>
    <mergeCell ref="O270:O271"/>
    <mergeCell ref="F270:F271"/>
    <mergeCell ref="G270:G271"/>
    <mergeCell ref="J270:J271"/>
    <mergeCell ref="K270:K271"/>
    <mergeCell ref="N270:N271"/>
    <mergeCell ref="F246:F247"/>
    <mergeCell ref="G246:G247"/>
    <mergeCell ref="J246:J247"/>
    <mergeCell ref="F268:F269"/>
    <mergeCell ref="G268:G269"/>
    <mergeCell ref="J268:J269"/>
    <mergeCell ref="K268:K269"/>
    <mergeCell ref="N268:N269"/>
    <mergeCell ref="O268:O269"/>
    <mergeCell ref="F258:F259"/>
    <mergeCell ref="G258:G259"/>
    <mergeCell ref="J258:J259"/>
    <mergeCell ref="K258:K259"/>
    <mergeCell ref="N258:N259"/>
    <mergeCell ref="O258:O259"/>
    <mergeCell ref="F222:F223"/>
    <mergeCell ref="G222:G223"/>
    <mergeCell ref="J222:J223"/>
    <mergeCell ref="K222:K223"/>
    <mergeCell ref="N222:N223"/>
    <mergeCell ref="J243:K243"/>
    <mergeCell ref="N249:O249"/>
    <mergeCell ref="F255:G255"/>
    <mergeCell ref="J255:K255"/>
    <mergeCell ref="N255:O255"/>
    <mergeCell ref="N234:N235"/>
    <mergeCell ref="N225:O225"/>
    <mergeCell ref="F231:G231"/>
    <mergeCell ref="J231:K231"/>
    <mergeCell ref="N231:O231"/>
    <mergeCell ref="F232:F233"/>
    <mergeCell ref="G232:G233"/>
    <mergeCell ref="J232:J233"/>
    <mergeCell ref="K232:K233"/>
    <mergeCell ref="G174:G175"/>
    <mergeCell ref="J174:J175"/>
    <mergeCell ref="K174:K175"/>
    <mergeCell ref="O234:O235"/>
    <mergeCell ref="N237:O237"/>
    <mergeCell ref="F243:G243"/>
    <mergeCell ref="C2:C7"/>
    <mergeCell ref="N219:O219"/>
    <mergeCell ref="F220:F221"/>
    <mergeCell ref="G220:G221"/>
    <mergeCell ref="J220:J221"/>
    <mergeCell ref="K220:K221"/>
    <mergeCell ref="N220:N221"/>
    <mergeCell ref="O220:O221"/>
    <mergeCell ref="N171:O171"/>
    <mergeCell ref="N153:O153"/>
    <mergeCell ref="F159:G159"/>
    <mergeCell ref="O222:O223"/>
    <mergeCell ref="N213:O213"/>
    <mergeCell ref="F219:G219"/>
    <mergeCell ref="J219:K219"/>
    <mergeCell ref="J159:K159"/>
    <mergeCell ref="N159:O159"/>
    <mergeCell ref="F138:F139"/>
    <mergeCell ref="A513:A514"/>
    <mergeCell ref="A249:A250"/>
    <mergeCell ref="A117:A118"/>
    <mergeCell ref="A129:A130"/>
    <mergeCell ref="F256:F257"/>
    <mergeCell ref="G256:G257"/>
    <mergeCell ref="J256:J257"/>
    <mergeCell ref="K256:K257"/>
    <mergeCell ref="O162:O163"/>
    <mergeCell ref="N165:O165"/>
    <mergeCell ref="A261:A262"/>
    <mergeCell ref="A237:A238"/>
    <mergeCell ref="A273:A274"/>
    <mergeCell ref="F267:G267"/>
    <mergeCell ref="J267:K267"/>
    <mergeCell ref="N267:O267"/>
    <mergeCell ref="N256:N257"/>
    <mergeCell ref="O256:O257"/>
    <mergeCell ref="N261:O261"/>
    <mergeCell ref="F244:F245"/>
    <mergeCell ref="G244:G245"/>
    <mergeCell ref="J244:J245"/>
    <mergeCell ref="N244:N245"/>
    <mergeCell ref="O172:O173"/>
    <mergeCell ref="A225:A226"/>
    <mergeCell ref="A213:A214"/>
    <mergeCell ref="A297:A298"/>
    <mergeCell ref="A21:A22"/>
    <mergeCell ref="A153:A154"/>
    <mergeCell ref="A165:A166"/>
    <mergeCell ref="A189:A190"/>
    <mergeCell ref="A201:A202"/>
    <mergeCell ref="A45:A46"/>
    <mergeCell ref="A69:A70"/>
    <mergeCell ref="A177:A178"/>
    <mergeCell ref="A141:A142"/>
    <mergeCell ref="A33:A34"/>
    <mergeCell ref="N441:O441"/>
    <mergeCell ref="B446:B447"/>
    <mergeCell ref="F447:G447"/>
    <mergeCell ref="J447:K447"/>
    <mergeCell ref="N447:O447"/>
    <mergeCell ref="F448:F449"/>
    <mergeCell ref="G448:G449"/>
    <mergeCell ref="J448:J449"/>
    <mergeCell ref="K448:K449"/>
    <mergeCell ref="N448:N449"/>
    <mergeCell ref="O448:O449"/>
    <mergeCell ref="A417:A418"/>
    <mergeCell ref="N417:O417"/>
    <mergeCell ref="B422:B423"/>
    <mergeCell ref="F423:G423"/>
    <mergeCell ref="J423:K423"/>
    <mergeCell ref="N423:O423"/>
    <mergeCell ref="F424:F425"/>
    <mergeCell ref="G424:G425"/>
    <mergeCell ref="J424:J425"/>
    <mergeCell ref="K424:K425"/>
    <mergeCell ref="N424:N425"/>
    <mergeCell ref="O424:O425"/>
    <mergeCell ref="G426:G427"/>
    <mergeCell ref="J426:J427"/>
    <mergeCell ref="K426:K427"/>
    <mergeCell ref="N426:N427"/>
    <mergeCell ref="O426:O427"/>
    <mergeCell ref="A453:A454"/>
    <mergeCell ref="N453:O453"/>
    <mergeCell ref="B458:B459"/>
    <mergeCell ref="F459:G459"/>
    <mergeCell ref="J459:K459"/>
    <mergeCell ref="N459:O459"/>
    <mergeCell ref="F450:F451"/>
    <mergeCell ref="G450:G451"/>
    <mergeCell ref="J450:J451"/>
    <mergeCell ref="K450:K451"/>
    <mergeCell ref="N450:N451"/>
    <mergeCell ref="O450:O451"/>
    <mergeCell ref="A429:A430"/>
    <mergeCell ref="N429:O429"/>
    <mergeCell ref="B434:B435"/>
    <mergeCell ref="F435:G435"/>
    <mergeCell ref="J435:K435"/>
    <mergeCell ref="N435:O435"/>
    <mergeCell ref="A441:A442"/>
    <mergeCell ref="F460:F461"/>
    <mergeCell ref="G460:G461"/>
    <mergeCell ref="J460:J461"/>
    <mergeCell ref="K460:K461"/>
    <mergeCell ref="N460:N461"/>
    <mergeCell ref="O460:O461"/>
    <mergeCell ref="F462:F463"/>
    <mergeCell ref="G462:G463"/>
    <mergeCell ref="J462:J463"/>
    <mergeCell ref="K462:K463"/>
    <mergeCell ref="N462:N463"/>
    <mergeCell ref="O462:O463"/>
    <mergeCell ref="A465:A466"/>
    <mergeCell ref="N465:O465"/>
    <mergeCell ref="B470:B471"/>
    <mergeCell ref="F471:G471"/>
    <mergeCell ref="J471:K471"/>
    <mergeCell ref="N471:O471"/>
    <mergeCell ref="F472:F473"/>
    <mergeCell ref="G472:G473"/>
    <mergeCell ref="J472:J473"/>
    <mergeCell ref="K472:K473"/>
    <mergeCell ref="N472:N473"/>
    <mergeCell ref="O472:O473"/>
    <mergeCell ref="F474:F475"/>
    <mergeCell ref="G474:G475"/>
    <mergeCell ref="J474:J475"/>
    <mergeCell ref="K474:K475"/>
    <mergeCell ref="N474:N475"/>
    <mergeCell ref="O474:O475"/>
    <mergeCell ref="A477:A478"/>
    <mergeCell ref="N477:O477"/>
    <mergeCell ref="B482:B483"/>
    <mergeCell ref="F483:G483"/>
    <mergeCell ref="J483:K483"/>
    <mergeCell ref="N483:O483"/>
    <mergeCell ref="F484:F485"/>
    <mergeCell ref="G484:G485"/>
    <mergeCell ref="J484:J485"/>
    <mergeCell ref="K484:K485"/>
    <mergeCell ref="N484:N485"/>
    <mergeCell ref="O484:O485"/>
    <mergeCell ref="F486:F487"/>
    <mergeCell ref="G486:G487"/>
    <mergeCell ref="J486:J487"/>
    <mergeCell ref="K486:K487"/>
    <mergeCell ref="N486:N487"/>
    <mergeCell ref="O486:O487"/>
    <mergeCell ref="O498:O499"/>
    <mergeCell ref="E496:E497"/>
    <mergeCell ref="I496:I497"/>
    <mergeCell ref="A489:A490"/>
    <mergeCell ref="N489:O489"/>
    <mergeCell ref="B494:B495"/>
    <mergeCell ref="F495:G495"/>
    <mergeCell ref="J495:K495"/>
    <mergeCell ref="N495:O495"/>
    <mergeCell ref="F496:F497"/>
    <mergeCell ref="G496:G497"/>
    <mergeCell ref="J496:J497"/>
    <mergeCell ref="K496:K497"/>
    <mergeCell ref="M496:M497"/>
    <mergeCell ref="N496:N497"/>
    <mergeCell ref="O496:O497"/>
    <mergeCell ref="F498:F499"/>
    <mergeCell ref="G498:G499"/>
    <mergeCell ref="J498:J499"/>
    <mergeCell ref="K498:K499"/>
    <mergeCell ref="N498:N499"/>
    <mergeCell ref="A405:A406"/>
    <mergeCell ref="O354:O355"/>
    <mergeCell ref="N354:N355"/>
    <mergeCell ref="K354:K355"/>
    <mergeCell ref="J354:J355"/>
    <mergeCell ref="G354:G355"/>
    <mergeCell ref="F354:F355"/>
    <mergeCell ref="A393:A394"/>
    <mergeCell ref="N393:O393"/>
    <mergeCell ref="B398:B399"/>
    <mergeCell ref="F399:G399"/>
    <mergeCell ref="J399:K399"/>
    <mergeCell ref="N399:O399"/>
    <mergeCell ref="O390:O391"/>
    <mergeCell ref="F400:F401"/>
    <mergeCell ref="G400:G401"/>
    <mergeCell ref="J400:J401"/>
    <mergeCell ref="K400:K401"/>
    <mergeCell ref="N400:N401"/>
    <mergeCell ref="A357:A358"/>
    <mergeCell ref="A369:A370"/>
    <mergeCell ref="A381:A382"/>
    <mergeCell ref="O388:O389"/>
    <mergeCell ref="O402:O403"/>
    <mergeCell ref="O412:O413"/>
    <mergeCell ref="N412:N413"/>
    <mergeCell ref="K412:K413"/>
    <mergeCell ref="J412:J413"/>
    <mergeCell ref="G412:G413"/>
    <mergeCell ref="F412:F413"/>
    <mergeCell ref="O400:O401"/>
    <mergeCell ref="N390:N391"/>
    <mergeCell ref="K390:K391"/>
    <mergeCell ref="J390:J391"/>
    <mergeCell ref="G390:G391"/>
    <mergeCell ref="F390:F391"/>
    <mergeCell ref="N411:O411"/>
    <mergeCell ref="J411:K411"/>
    <mergeCell ref="F411:G411"/>
    <mergeCell ref="N405:O405"/>
    <mergeCell ref="N388:N389"/>
    <mergeCell ref="K388:K389"/>
    <mergeCell ref="J388:J389"/>
    <mergeCell ref="G388:G389"/>
    <mergeCell ref="F388:F389"/>
    <mergeCell ref="N378:N379"/>
    <mergeCell ref="K378:K379"/>
    <mergeCell ref="K376:K377"/>
    <mergeCell ref="J376:J377"/>
    <mergeCell ref="G376:G377"/>
    <mergeCell ref="F376:F377"/>
    <mergeCell ref="N381:O381"/>
    <mergeCell ref="F387:G387"/>
    <mergeCell ref="J387:K387"/>
    <mergeCell ref="N387:O387"/>
    <mergeCell ref="N376:N377"/>
    <mergeCell ref="O376:O377"/>
    <mergeCell ref="O378:O379"/>
    <mergeCell ref="F378:F379"/>
    <mergeCell ref="G378:G379"/>
    <mergeCell ref="J378:J379"/>
    <mergeCell ref="N375:O375"/>
    <mergeCell ref="J375:K375"/>
    <mergeCell ref="F375:G375"/>
    <mergeCell ref="N369:O369"/>
    <mergeCell ref="O366:O367"/>
    <mergeCell ref="N366:N367"/>
    <mergeCell ref="K366:K367"/>
    <mergeCell ref="N364:N365"/>
    <mergeCell ref="K364:K365"/>
    <mergeCell ref="O364:O365"/>
    <mergeCell ref="F366:F367"/>
    <mergeCell ref="G366:G367"/>
    <mergeCell ref="J366:J367"/>
    <mergeCell ref="F364:F365"/>
    <mergeCell ref="G364:G365"/>
    <mergeCell ref="J364:J365"/>
    <mergeCell ref="J363:K363"/>
    <mergeCell ref="J352:J353"/>
    <mergeCell ref="G352:G353"/>
    <mergeCell ref="A345:A346"/>
    <mergeCell ref="O340:O341"/>
    <mergeCell ref="N339:O339"/>
    <mergeCell ref="J339:K339"/>
    <mergeCell ref="F339:G339"/>
    <mergeCell ref="B338:B339"/>
    <mergeCell ref="O352:O353"/>
    <mergeCell ref="F352:F353"/>
    <mergeCell ref="N351:O351"/>
    <mergeCell ref="J351:K351"/>
    <mergeCell ref="F351:G351"/>
    <mergeCell ref="B350:B351"/>
    <mergeCell ref="N342:N343"/>
    <mergeCell ref="K342:K343"/>
    <mergeCell ref="J342:J343"/>
    <mergeCell ref="G342:G343"/>
    <mergeCell ref="F342:F343"/>
    <mergeCell ref="K352:K353"/>
    <mergeCell ref="N352:N353"/>
    <mergeCell ref="N345:O345"/>
    <mergeCell ref="N363:O363"/>
    <mergeCell ref="N333:O333"/>
    <mergeCell ref="A333:A334"/>
    <mergeCell ref="A81:A82"/>
    <mergeCell ref="N81:O81"/>
    <mergeCell ref="B86:B87"/>
    <mergeCell ref="F87:G87"/>
    <mergeCell ref="J87:K87"/>
    <mergeCell ref="N87:O87"/>
    <mergeCell ref="F88:F89"/>
    <mergeCell ref="G88:G89"/>
    <mergeCell ref="J88:J89"/>
    <mergeCell ref="K88:K89"/>
    <mergeCell ref="M88:M89"/>
    <mergeCell ref="N88:N89"/>
    <mergeCell ref="O88:O89"/>
    <mergeCell ref="F90:F91"/>
    <mergeCell ref="G90:G91"/>
    <mergeCell ref="J90:J91"/>
    <mergeCell ref="K90:K91"/>
    <mergeCell ref="N90:N91"/>
    <mergeCell ref="O90:O91"/>
    <mergeCell ref="A105:A106"/>
    <mergeCell ref="N105:O105"/>
    <mergeCell ref="B110:B111"/>
    <mergeCell ref="G138:G139"/>
    <mergeCell ref="J138:J139"/>
    <mergeCell ref="K138:K139"/>
    <mergeCell ref="N138:N139"/>
    <mergeCell ref="O138:O139"/>
    <mergeCell ref="F7:O7"/>
    <mergeCell ref="F135:G135"/>
    <mergeCell ref="J135:K135"/>
    <mergeCell ref="N135:O135"/>
    <mergeCell ref="F136:F137"/>
    <mergeCell ref="G136:G137"/>
    <mergeCell ref="J136:J137"/>
    <mergeCell ref="K136:K137"/>
    <mergeCell ref="M136:M137"/>
    <mergeCell ref="N136:N137"/>
    <mergeCell ref="O136:O137"/>
    <mergeCell ref="N69:O69"/>
    <mergeCell ref="F75:G75"/>
    <mergeCell ref="N30:N31"/>
    <mergeCell ref="J76:J77"/>
    <mergeCell ref="K76:K77"/>
    <mergeCell ref="N76:N77"/>
    <mergeCell ref="O76:O77"/>
    <mergeCell ref="N45:O45"/>
  </mergeCells>
  <conditionalFormatting sqref="M160:M161">
    <cfRule type="containsText" dxfId="56" priority="69" operator="containsText" text="attenzione:                                                          ordine minimo 10 pz">
      <formula>NOT(ISERROR(SEARCH("attenzione:                                                          ordine minimo 10 pz",M160)))</formula>
    </cfRule>
  </conditionalFormatting>
  <conditionalFormatting sqref="O196:O197">
    <cfRule type="cellIs" dxfId="55" priority="66" operator="between">
      <formula>1</formula>
      <formula>9</formula>
    </cfRule>
  </conditionalFormatting>
  <conditionalFormatting sqref="M196:M197">
    <cfRule type="containsText" dxfId="54" priority="65" operator="containsText" text="attenzione:                                                          ordine minimo 10 pz">
      <formula>NOT(ISERROR(SEARCH("attenzione:                                                          ordine minimo 10 pz",M196)))</formula>
    </cfRule>
  </conditionalFormatting>
  <conditionalFormatting sqref="M208:M209">
    <cfRule type="containsText" dxfId="53" priority="63" operator="containsText" text="attenzione:                                                          ordine minimo 10 pz">
      <formula>NOT(ISERROR(SEARCH("attenzione:                                                          ordine minimo 10 pz",M208)))</formula>
    </cfRule>
  </conditionalFormatting>
  <conditionalFormatting sqref="O256:O257">
    <cfRule type="cellIs" dxfId="52" priority="62" operator="between">
      <formula>1</formula>
      <formula>9</formula>
    </cfRule>
  </conditionalFormatting>
  <conditionalFormatting sqref="M256:M257">
    <cfRule type="containsText" dxfId="51" priority="61" operator="containsText" text="attenzione:                                                          ordine minimo 10 pz">
      <formula>NOT(ISERROR(SEARCH("attenzione:                                                          ordine minimo 10 pz",M256)))</formula>
    </cfRule>
  </conditionalFormatting>
  <conditionalFormatting sqref="O268:O269">
    <cfRule type="cellIs" dxfId="50" priority="60" operator="between">
      <formula>1</formula>
      <formula>9</formula>
    </cfRule>
  </conditionalFormatting>
  <conditionalFormatting sqref="M268:M269">
    <cfRule type="containsText" dxfId="49" priority="59" operator="containsText" text="attenzione:                                                          ordine minimo 10 pz">
      <formula>NOT(ISERROR(SEARCH("attenzione:                                                          ordine minimo 10 pz",M268)))</formula>
    </cfRule>
  </conditionalFormatting>
  <conditionalFormatting sqref="O244:O245">
    <cfRule type="cellIs" dxfId="48" priority="58" operator="between">
      <formula>1</formula>
      <formula>9</formula>
    </cfRule>
  </conditionalFormatting>
  <conditionalFormatting sqref="M244:M245">
    <cfRule type="containsText" dxfId="47" priority="57" operator="containsText" text="attenzione:                                                          ordine minimo 10 pz">
      <formula>NOT(ISERROR(SEARCH("attenzione:                                                          ordine minimo 10 pz",M244)))</formula>
    </cfRule>
  </conditionalFormatting>
  <conditionalFormatting sqref="O280:O281">
    <cfRule type="cellIs" dxfId="46" priority="56" operator="between">
      <formula>1</formula>
      <formula>9</formula>
    </cfRule>
  </conditionalFormatting>
  <conditionalFormatting sqref="M280:M281">
    <cfRule type="containsText" dxfId="45" priority="55" operator="containsText" text="attenzione:                                                          ordine minimo 10 pz">
      <formula>NOT(ISERROR(SEARCH("attenzione:                                                          ordine minimo 10 pz",M280)))</formula>
    </cfRule>
  </conditionalFormatting>
  <conditionalFormatting sqref="O232:O233">
    <cfRule type="cellIs" dxfId="44" priority="54" operator="between">
      <formula>1</formula>
      <formula>9</formula>
    </cfRule>
  </conditionalFormatting>
  <conditionalFormatting sqref="M232:M233">
    <cfRule type="containsText" dxfId="43" priority="53" operator="containsText" text="attenzione:                                                          ordine minimo 10 pz">
      <formula>NOT(ISERROR(SEARCH("attenzione:                                                          ordine minimo 10 pz",M232)))</formula>
    </cfRule>
  </conditionalFormatting>
  <conditionalFormatting sqref="O304:O305">
    <cfRule type="cellIs" dxfId="42" priority="52" operator="between">
      <formula>1</formula>
      <formula>9</formula>
    </cfRule>
  </conditionalFormatting>
  <conditionalFormatting sqref="M304:M305">
    <cfRule type="containsText" dxfId="41" priority="51" operator="containsText" text="attenzione:                                                          ordine minimo 10 pz">
      <formula>NOT(ISERROR(SEARCH("attenzione:                                                          ordine minimo 10 pz",M304)))</formula>
    </cfRule>
  </conditionalFormatting>
  <conditionalFormatting sqref="O28:O29">
    <cfRule type="cellIs" dxfId="40" priority="50" operator="between">
      <formula>1</formula>
      <formula>9</formula>
    </cfRule>
  </conditionalFormatting>
  <conditionalFormatting sqref="M28:M29">
    <cfRule type="containsText" dxfId="39" priority="49" operator="containsText" text="attenzione:                                                          ordine minimo 10 pz">
      <formula>NOT(ISERROR(SEARCH("attenzione:                                                          ordine minimo 10 pz",M28)))</formula>
    </cfRule>
  </conditionalFormatting>
  <conditionalFormatting sqref="G496:G497">
    <cfRule type="cellIs" dxfId="38" priority="46" operator="between">
      <formula>1</formula>
      <formula>9</formula>
    </cfRule>
  </conditionalFormatting>
  <conditionalFormatting sqref="E496:E497">
    <cfRule type="containsText" dxfId="37" priority="45" operator="containsText" text="attenzione:                                                          ordine minimo 10 pz">
      <formula>NOT(ISERROR(SEARCH("attenzione:                                                          ordine minimo 10 pz",E496)))</formula>
    </cfRule>
  </conditionalFormatting>
  <conditionalFormatting sqref="K496:K497">
    <cfRule type="cellIs" dxfId="36" priority="44" operator="between">
      <formula>1</formula>
      <formula>9</formula>
    </cfRule>
  </conditionalFormatting>
  <conditionalFormatting sqref="I496:I497">
    <cfRule type="containsText" dxfId="35" priority="43" operator="containsText" text="attenzione:                                                          ordine minimo 10 pz">
      <formula>NOT(ISERROR(SEARCH("attenzione:                                                          ordine minimo 10 pz",I496)))</formula>
    </cfRule>
  </conditionalFormatting>
  <conditionalFormatting sqref="O496:O497">
    <cfRule type="cellIs" dxfId="34" priority="42" operator="between">
      <formula>1</formula>
      <formula>9</formula>
    </cfRule>
  </conditionalFormatting>
  <conditionalFormatting sqref="M496:M497">
    <cfRule type="containsText" dxfId="33" priority="41" operator="containsText" text="attenzione:                                                          ordine minimo 10 pz">
      <formula>NOT(ISERROR(SEARCH("attenzione:                                                          ordine minimo 10 pz",M496)))</formula>
    </cfRule>
  </conditionalFormatting>
  <conditionalFormatting sqref="E508:E509">
    <cfRule type="containsText" dxfId="32" priority="39" operator="containsText" text="attenzione:                                                          ordine minimo 10 pz">
      <formula>NOT(ISERROR(SEARCH("attenzione:                                                          ordine minimo 10 pz",E508)))</formula>
    </cfRule>
  </conditionalFormatting>
  <conditionalFormatting sqref="G508:G509">
    <cfRule type="cellIs" dxfId="31" priority="40" operator="between">
      <formula>1</formula>
      <formula>9</formula>
    </cfRule>
  </conditionalFormatting>
  <conditionalFormatting sqref="M172:M173">
    <cfRule type="containsText" dxfId="30" priority="37" operator="containsText" text="attenzione:                                                          ordine minimo 10 pz">
      <formula>NOT(ISERROR(SEARCH("attenzione:                                                          ordine minimo 10 pz",M172)))</formula>
    </cfRule>
  </conditionalFormatting>
  <conditionalFormatting sqref="O52:O53">
    <cfRule type="cellIs" dxfId="29" priority="36" operator="between">
      <formula>1</formula>
      <formula>9</formula>
    </cfRule>
  </conditionalFormatting>
  <conditionalFormatting sqref="M52:M53">
    <cfRule type="containsText" dxfId="28" priority="35" operator="containsText" text="attenzione:                                                          ordine minimo 10 pz">
      <formula>NOT(ISERROR(SEARCH("attenzione:                                                          ordine minimo 10 pz",M52)))</formula>
    </cfRule>
  </conditionalFormatting>
  <conditionalFormatting sqref="O76:O77">
    <cfRule type="cellIs" dxfId="27" priority="34" operator="between">
      <formula>1</formula>
      <formula>9</formula>
    </cfRule>
  </conditionalFormatting>
  <conditionalFormatting sqref="M76:M77">
    <cfRule type="containsText" dxfId="26" priority="33" operator="containsText" text="attenzione:                                                          ordine minimo 10 pz">
      <formula>NOT(ISERROR(SEARCH("attenzione:                                                          ordine minimo 10 pz",M76)))</formula>
    </cfRule>
  </conditionalFormatting>
  <conditionalFormatting sqref="O520:O521">
    <cfRule type="cellIs" dxfId="25" priority="32" operator="between">
      <formula>1</formula>
      <formula>9</formula>
    </cfRule>
  </conditionalFormatting>
  <conditionalFormatting sqref="M520:M521">
    <cfRule type="containsText" dxfId="24" priority="31" operator="containsText" text="attenzione:                                                          ordine minimo 10 pz">
      <formula>NOT(ISERROR(SEARCH("attenzione:                                                          ordine minimo 10 pz",M520)))</formula>
    </cfRule>
  </conditionalFormatting>
  <conditionalFormatting sqref="O220:O221">
    <cfRule type="cellIs" dxfId="23" priority="30" operator="between">
      <formula>1</formula>
      <formula>9</formula>
    </cfRule>
  </conditionalFormatting>
  <conditionalFormatting sqref="M220:M221">
    <cfRule type="containsText" dxfId="22" priority="29" operator="containsText" text="attenzione:                                                          ordine minimo 10 pz">
      <formula>NOT(ISERROR(SEARCH("attenzione:                                                          ordine minimo 10 pz",M220)))</formula>
    </cfRule>
  </conditionalFormatting>
  <conditionalFormatting sqref="O16:O17">
    <cfRule type="cellIs" dxfId="21" priority="28" operator="between">
      <formula>1</formula>
      <formula>9</formula>
    </cfRule>
  </conditionalFormatting>
  <conditionalFormatting sqref="M16:M17">
    <cfRule type="containsText" dxfId="20" priority="27" operator="containsText" text="attenzione:                                                          ordine minimo 10 pz">
      <formula>NOT(ISERROR(SEARCH("attenzione:                                                          ordine minimo 10 pz",M16)))</formula>
    </cfRule>
  </conditionalFormatting>
  <conditionalFormatting sqref="O184:O185">
    <cfRule type="cellIs" dxfId="19" priority="26" operator="between">
      <formula>1</formula>
      <formula>9</formula>
    </cfRule>
  </conditionalFormatting>
  <conditionalFormatting sqref="M184:M185">
    <cfRule type="containsText" dxfId="18" priority="25" operator="containsText" text="attenzione:                                                          ordine minimo 10 pz">
      <formula>NOT(ISERROR(SEARCH("attenzione:                                                          ordine minimo 10 pz",M184)))</formula>
    </cfRule>
  </conditionalFormatting>
  <conditionalFormatting sqref="O148:O149">
    <cfRule type="cellIs" dxfId="17" priority="24" operator="between">
      <formula>1</formula>
      <formula>9</formula>
    </cfRule>
  </conditionalFormatting>
  <conditionalFormatting sqref="M148:M149">
    <cfRule type="containsText" dxfId="16" priority="23" operator="containsText" text="attenzione:                                                          ordine minimo 10 pz">
      <formula>NOT(ISERROR(SEARCH("attenzione:                                                          ordine minimo 10 pz",M148)))</formula>
    </cfRule>
  </conditionalFormatting>
  <conditionalFormatting sqref="O64:O65">
    <cfRule type="cellIs" dxfId="15" priority="22" operator="between">
      <formula>1</formula>
      <formula>9</formula>
    </cfRule>
  </conditionalFormatting>
  <conditionalFormatting sqref="M64:M65">
    <cfRule type="containsText" dxfId="14" priority="21" operator="containsText" text="attenzione:                                                          ordine minimo 10 pz">
      <formula>NOT(ISERROR(SEARCH("attenzione:                                                          ordine minimo 10 pz",M64)))</formula>
    </cfRule>
  </conditionalFormatting>
  <conditionalFormatting sqref="O316:O317">
    <cfRule type="cellIs" dxfId="13" priority="20" operator="between">
      <formula>1</formula>
      <formula>9</formula>
    </cfRule>
  </conditionalFormatting>
  <conditionalFormatting sqref="M316:M317">
    <cfRule type="containsText" dxfId="12" priority="19" operator="containsText" text="attenzione:                                                          ordine minimo 10 pz">
      <formula>NOT(ISERROR(SEARCH("attenzione:                                                          ordine minimo 10 pz",M316)))</formula>
    </cfRule>
  </conditionalFormatting>
  <conditionalFormatting sqref="O40:O41">
    <cfRule type="cellIs" dxfId="11" priority="18" operator="between">
      <formula>1</formula>
      <formula>9</formula>
    </cfRule>
  </conditionalFormatting>
  <conditionalFormatting sqref="M40:M41">
    <cfRule type="containsText" dxfId="10" priority="17" operator="containsText" text="attenzione:                                                          ordine minimo 10 pz">
      <formula>NOT(ISERROR(SEARCH("attenzione:                                                          ordine minimo 10 pz",M40)))</formula>
    </cfRule>
  </conditionalFormatting>
  <conditionalFormatting sqref="O100:O101">
    <cfRule type="cellIs" dxfId="9" priority="16" operator="between">
      <formula>1</formula>
      <formula>9</formula>
    </cfRule>
  </conditionalFormatting>
  <conditionalFormatting sqref="M100:M101">
    <cfRule type="containsText" dxfId="8" priority="15" operator="containsText" text="attenzione:                                                          ordine minimo 10 pz">
      <formula>NOT(ISERROR(SEARCH("attenzione:                                                          ordine minimo 10 pz",M100)))</formula>
    </cfRule>
  </conditionalFormatting>
  <conditionalFormatting sqref="O328:O329">
    <cfRule type="cellIs" dxfId="7" priority="14" operator="between">
      <formula>1</formula>
      <formula>9</formula>
    </cfRule>
  </conditionalFormatting>
  <conditionalFormatting sqref="M328:M329">
    <cfRule type="containsText" dxfId="6" priority="13" operator="containsText" text="attenzione:                                                          ordine minimo 10 pz">
      <formula>NOT(ISERROR(SEARCH("attenzione:                                                          ordine minimo 10 pz",M328)))</formula>
    </cfRule>
  </conditionalFormatting>
  <conditionalFormatting sqref="O88:O89">
    <cfRule type="cellIs" dxfId="5" priority="12" operator="between">
      <formula>1</formula>
      <formula>9</formula>
    </cfRule>
  </conditionalFormatting>
  <conditionalFormatting sqref="M88:M89">
    <cfRule type="containsText" dxfId="4" priority="11" operator="containsText" text="attenzione:                                                          ordine minimo 10 pz">
      <formula>NOT(ISERROR(SEARCH("attenzione:                                                          ordine minimo 10 pz",M88)))</formula>
    </cfRule>
  </conditionalFormatting>
  <conditionalFormatting sqref="M112:M113">
    <cfRule type="containsText" dxfId="3" priority="9" operator="containsText" text="attenzione:                                                          ordine minimo 10 pz">
      <formula>NOT(ISERROR(SEARCH("attenzione:                                                          ordine minimo 10 pz",M112)))</formula>
    </cfRule>
  </conditionalFormatting>
  <conditionalFormatting sqref="M124:M125">
    <cfRule type="containsText" dxfId="2" priority="7" operator="containsText" text="attenzione:                                                          ordine minimo 10 pz">
      <formula>NOT(ISERROR(SEARCH("attenzione:                                                          ordine minimo 10 pz",M124)))</formula>
    </cfRule>
  </conditionalFormatting>
  <conditionalFormatting sqref="O136:O137">
    <cfRule type="cellIs" dxfId="1" priority="6" operator="between">
      <formula>1</formula>
      <formula>9</formula>
    </cfRule>
  </conditionalFormatting>
  <conditionalFormatting sqref="M136:M137">
    <cfRule type="containsText" dxfId="0" priority="5" operator="containsText" text="attenzione:                                                          ordine minimo 10 pz">
      <formula>NOT(ISERROR(SEARCH("attenzione:                                                          ordine minimo 10 pz",M136)))</formula>
    </cfRule>
  </conditionalFormatting>
  <hyperlinks>
    <hyperlink ref="M5" r:id="rId1" xr:uid="{C0D64BEA-FA7E-4AF8-801B-AB7D5128D57F}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39" fitToHeight="0" orientation="portrait" r:id="rId2"/>
  <ignoredErrors>
    <ignoredError sqref="F18:O81 F83:O275 F82:N82 F278:O541 F277:N277 F276:N276 F16:H16 N16:O16 F17:J17 L17:O17 L16 J16:K16" formulaRange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94"/>
  <sheetViews>
    <sheetView zoomScale="80" zoomScaleNormal="80" workbookViewId="0">
      <pane xSplit="17" ySplit="23" topLeftCell="R24" activePane="bottomRight" state="frozen"/>
      <selection activeCell="A23" sqref="A23"/>
      <selection pane="topRight" activeCell="R23" sqref="R23"/>
      <selection pane="bottomLeft" activeCell="A24" sqref="A24"/>
      <selection pane="bottomRight" activeCell="M2" sqref="M2:O2"/>
    </sheetView>
  </sheetViews>
  <sheetFormatPr defaultRowHeight="15" x14ac:dyDescent="0.25"/>
  <cols>
    <col min="1" max="1" width="1.140625" customWidth="1"/>
    <col min="2" max="2" width="6.85546875" bestFit="1" customWidth="1"/>
    <col min="3" max="3" width="12.42578125" bestFit="1" customWidth="1"/>
    <col min="4" max="4" width="22" customWidth="1"/>
    <col min="5" max="5" width="12" bestFit="1" customWidth="1"/>
    <col min="6" max="6" width="9.28515625" customWidth="1"/>
    <col min="7" max="7" width="6.7109375" customWidth="1"/>
    <col min="8" max="10" width="5.7109375" customWidth="1"/>
    <col min="11" max="11" width="7" bestFit="1" customWidth="1"/>
    <col min="12" max="12" width="6" bestFit="1" customWidth="1"/>
    <col min="13" max="13" width="10.28515625" bestFit="1" customWidth="1"/>
    <col min="14" max="14" width="8.5703125" bestFit="1" customWidth="1"/>
    <col min="15" max="15" width="9.7109375" bestFit="1" customWidth="1"/>
    <col min="16" max="16" width="1.140625" customWidth="1"/>
  </cols>
  <sheetData>
    <row r="1" spans="1:16" ht="3.75" customHeight="1" x14ac:dyDescent="0.25">
      <c r="A1" s="167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2" customHeight="1" x14ac:dyDescent="0.25">
      <c r="A2" s="170"/>
      <c r="B2" s="95"/>
      <c r="C2" s="104"/>
      <c r="D2" s="266" t="s">
        <v>61</v>
      </c>
      <c r="E2" s="266"/>
      <c r="F2" s="267" t="s">
        <v>75</v>
      </c>
      <c r="G2" s="268"/>
      <c r="H2" s="172"/>
      <c r="I2" s="173" t="s">
        <v>81</v>
      </c>
      <c r="J2" s="275"/>
      <c r="K2" s="276"/>
      <c r="L2" s="173" t="s">
        <v>63</v>
      </c>
      <c r="M2" s="295"/>
      <c r="N2" s="296"/>
      <c r="O2" s="297"/>
      <c r="P2" s="174"/>
    </row>
    <row r="3" spans="1:16" ht="3.75" customHeight="1" x14ac:dyDescent="0.25">
      <c r="A3" s="170"/>
      <c r="B3" s="100"/>
      <c r="C3" s="102"/>
      <c r="D3" s="175"/>
      <c r="E3" s="176"/>
      <c r="F3" s="267"/>
      <c r="G3" s="268"/>
      <c r="H3" s="171"/>
      <c r="I3" s="171"/>
      <c r="J3" s="177"/>
      <c r="K3" s="177"/>
      <c r="L3" s="171"/>
      <c r="M3" s="177"/>
      <c r="N3" s="177"/>
      <c r="O3" s="177"/>
      <c r="P3" s="174"/>
    </row>
    <row r="4" spans="1:16" ht="12" customHeight="1" x14ac:dyDescent="0.25">
      <c r="A4" s="170"/>
      <c r="B4" s="327"/>
      <c r="C4" s="328"/>
      <c r="D4" s="272" t="s">
        <v>154</v>
      </c>
      <c r="E4" s="272"/>
      <c r="F4" s="267"/>
      <c r="G4" s="268"/>
      <c r="H4" s="178"/>
      <c r="I4" s="179" t="s">
        <v>67</v>
      </c>
      <c r="J4" s="275"/>
      <c r="K4" s="276"/>
      <c r="L4" s="179" t="s">
        <v>68</v>
      </c>
      <c r="M4" s="298">
        <f>+M6*0.07</f>
        <v>0</v>
      </c>
      <c r="N4" s="299"/>
      <c r="O4" s="300"/>
      <c r="P4" s="174"/>
    </row>
    <row r="5" spans="1:16" ht="3.75" customHeight="1" x14ac:dyDescent="0.25">
      <c r="A5" s="170"/>
      <c r="B5" s="329"/>
      <c r="C5" s="330"/>
      <c r="D5" s="272"/>
      <c r="E5" s="272"/>
      <c r="F5" s="267"/>
      <c r="G5" s="268"/>
      <c r="H5" s="171"/>
      <c r="I5" s="171"/>
      <c r="J5" s="177"/>
      <c r="K5" s="177"/>
      <c r="L5" s="171"/>
      <c r="M5" s="177"/>
      <c r="N5" s="177"/>
      <c r="O5" s="177"/>
      <c r="P5" s="174"/>
    </row>
    <row r="6" spans="1:16" ht="12" customHeight="1" x14ac:dyDescent="0.25">
      <c r="A6" s="170"/>
      <c r="B6" s="329"/>
      <c r="C6" s="330"/>
      <c r="D6" s="272"/>
      <c r="E6" s="272"/>
      <c r="F6" s="267"/>
      <c r="G6" s="268"/>
      <c r="H6" s="180"/>
      <c r="I6" s="180"/>
      <c r="J6" s="280" t="s">
        <v>70</v>
      </c>
      <c r="K6" s="280"/>
      <c r="L6" s="280"/>
      <c r="M6" s="301">
        <f>SUM(L26:L94)</f>
        <v>0</v>
      </c>
      <c r="N6" s="302"/>
      <c r="O6" s="303"/>
      <c r="P6" s="174"/>
    </row>
    <row r="7" spans="1:16" ht="3.75" customHeight="1" x14ac:dyDescent="0.25">
      <c r="A7" s="170"/>
      <c r="B7" s="329"/>
      <c r="C7" s="330"/>
      <c r="D7" s="272"/>
      <c r="E7" s="272"/>
      <c r="F7" s="267"/>
      <c r="G7" s="268"/>
      <c r="H7" s="177"/>
      <c r="I7" s="177"/>
      <c r="J7" s="177"/>
      <c r="K7" s="177"/>
      <c r="L7" s="171"/>
      <c r="M7" s="177"/>
      <c r="N7" s="177"/>
      <c r="O7" s="177"/>
      <c r="P7" s="174"/>
    </row>
    <row r="8" spans="1:16" ht="12" customHeight="1" x14ac:dyDescent="0.25">
      <c r="A8" s="170"/>
      <c r="B8" s="329"/>
      <c r="C8" s="330"/>
      <c r="D8" s="272"/>
      <c r="E8" s="272"/>
      <c r="F8" s="267"/>
      <c r="G8" s="268"/>
      <c r="H8" s="180"/>
      <c r="I8" s="180"/>
      <c r="J8" s="277" t="s">
        <v>82</v>
      </c>
      <c r="K8" s="277"/>
      <c r="L8" s="277"/>
      <c r="M8" s="304">
        <f>M12*1.22</f>
        <v>0</v>
      </c>
      <c r="N8" s="305"/>
      <c r="O8" s="306"/>
      <c r="P8" s="174"/>
    </row>
    <row r="9" spans="1:16" ht="3.75" customHeight="1" x14ac:dyDescent="0.25">
      <c r="A9" s="170"/>
      <c r="B9" s="329"/>
      <c r="C9" s="330"/>
      <c r="D9" s="272"/>
      <c r="E9" s="272"/>
      <c r="F9" s="181"/>
      <c r="G9" s="182"/>
      <c r="H9" s="177"/>
      <c r="I9" s="177"/>
      <c r="J9" s="179"/>
      <c r="K9" s="179"/>
      <c r="L9" s="179"/>
      <c r="M9" s="177"/>
      <c r="N9" s="177"/>
      <c r="O9" s="177"/>
      <c r="P9" s="174"/>
    </row>
    <row r="10" spans="1:16" ht="12" customHeight="1" x14ac:dyDescent="0.25">
      <c r="A10" s="170"/>
      <c r="B10" s="329"/>
      <c r="C10" s="330"/>
      <c r="D10" s="272"/>
      <c r="E10" s="272"/>
      <c r="F10" s="181"/>
      <c r="G10" s="182"/>
      <c r="H10" s="180"/>
      <c r="I10" s="180"/>
      <c r="J10" s="277" t="s">
        <v>73</v>
      </c>
      <c r="K10" s="277"/>
      <c r="L10" s="277"/>
      <c r="M10" s="304">
        <f>M8-M12</f>
        <v>0</v>
      </c>
      <c r="N10" s="305"/>
      <c r="O10" s="306"/>
      <c r="P10" s="174"/>
    </row>
    <row r="11" spans="1:16" ht="3.75" customHeight="1" x14ac:dyDescent="0.25">
      <c r="A11" s="170"/>
      <c r="B11" s="329"/>
      <c r="C11" s="330"/>
      <c r="D11" s="272"/>
      <c r="E11" s="272"/>
      <c r="F11" s="181"/>
      <c r="G11" s="182"/>
      <c r="H11" s="177"/>
      <c r="I11" s="177"/>
      <c r="J11" s="179"/>
      <c r="K11" s="179"/>
      <c r="L11" s="179"/>
      <c r="M11" s="177"/>
      <c r="N11" s="177"/>
      <c r="O11" s="177"/>
      <c r="P11" s="174"/>
    </row>
    <row r="12" spans="1:16" ht="12" customHeight="1" x14ac:dyDescent="0.25">
      <c r="A12" s="170"/>
      <c r="B12" s="329"/>
      <c r="C12" s="330"/>
      <c r="D12" s="272"/>
      <c r="E12" s="272"/>
      <c r="F12" s="181"/>
      <c r="G12" s="182"/>
      <c r="H12" s="282"/>
      <c r="I12" s="283"/>
      <c r="J12" s="283"/>
      <c r="K12" s="280" t="s">
        <v>69</v>
      </c>
      <c r="L12" s="281"/>
      <c r="M12" s="292">
        <f>SUM(M26:M94)</f>
        <v>0</v>
      </c>
      <c r="N12" s="293"/>
      <c r="O12" s="294"/>
      <c r="P12" s="174"/>
    </row>
    <row r="13" spans="1:16" ht="3.75" customHeight="1" x14ac:dyDescent="0.25">
      <c r="A13" s="170"/>
      <c r="B13" s="329"/>
      <c r="C13" s="330"/>
      <c r="D13" s="272"/>
      <c r="E13" s="272"/>
      <c r="F13" s="177"/>
      <c r="G13" s="177"/>
      <c r="H13" s="177"/>
      <c r="I13" s="177"/>
      <c r="J13" s="171"/>
      <c r="K13" s="171"/>
      <c r="L13" s="171"/>
      <c r="M13" s="171"/>
      <c r="N13" s="171"/>
      <c r="O13" s="171"/>
      <c r="P13" s="174"/>
    </row>
    <row r="14" spans="1:16" ht="12" customHeight="1" x14ac:dyDescent="0.25">
      <c r="A14" s="170"/>
      <c r="B14" s="329"/>
      <c r="C14" s="330"/>
      <c r="D14" s="272"/>
      <c r="E14" s="272"/>
      <c r="F14" s="290"/>
      <c r="G14" s="291"/>
      <c r="H14" s="309" t="s">
        <v>78</v>
      </c>
      <c r="I14" s="310"/>
      <c r="J14" s="310"/>
      <c r="K14" s="311"/>
      <c r="L14" s="183"/>
      <c r="M14" s="309" t="s">
        <v>80</v>
      </c>
      <c r="N14" s="310"/>
      <c r="O14" s="311"/>
      <c r="P14" s="174"/>
    </row>
    <row r="15" spans="1:16" ht="3.75" customHeight="1" x14ac:dyDescent="0.25">
      <c r="A15" s="170"/>
      <c r="B15" s="329"/>
      <c r="C15" s="330"/>
      <c r="D15" s="184"/>
      <c r="E15" s="184"/>
      <c r="F15" s="290"/>
      <c r="G15" s="291"/>
      <c r="H15" s="63"/>
      <c r="I15" s="58"/>
      <c r="J15" s="58"/>
      <c r="K15" s="64"/>
      <c r="L15" s="185"/>
      <c r="M15" s="63"/>
      <c r="N15" s="58"/>
      <c r="O15" s="64"/>
      <c r="P15" s="174"/>
    </row>
    <row r="16" spans="1:16" ht="12" customHeight="1" x14ac:dyDescent="0.25">
      <c r="A16" s="170"/>
      <c r="B16" s="331"/>
      <c r="C16" s="332"/>
      <c r="D16" s="278" t="s">
        <v>155</v>
      </c>
      <c r="E16" s="279"/>
      <c r="F16" s="290"/>
      <c r="G16" s="291"/>
      <c r="H16" s="312" t="s">
        <v>79</v>
      </c>
      <c r="I16" s="313"/>
      <c r="J16" s="313"/>
      <c r="K16" s="314"/>
      <c r="L16" s="183"/>
      <c r="M16" s="312" t="s">
        <v>79</v>
      </c>
      <c r="N16" s="313"/>
      <c r="O16" s="314"/>
      <c r="P16" s="174"/>
    </row>
    <row r="17" spans="1:17" ht="3.75" customHeight="1" x14ac:dyDescent="0.25">
      <c r="A17" s="170"/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74"/>
    </row>
    <row r="18" spans="1:17" ht="3.75" customHeight="1" x14ac:dyDescent="0.25">
      <c r="A18" s="170"/>
      <c r="B18" s="307"/>
      <c r="C18" s="307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4"/>
    </row>
    <row r="19" spans="1:17" x14ac:dyDescent="0.25">
      <c r="A19" s="170"/>
      <c r="B19" s="308" t="str">
        <f>'Modulo d''ordine - O''PRESS'!E2</f>
        <v>RAGIONE SOCIALE</v>
      </c>
      <c r="C19" s="308"/>
      <c r="D19" s="323">
        <f>'Modulo d''ordine - O''PRESS'!F2</f>
        <v>0</v>
      </c>
      <c r="E19" s="324"/>
      <c r="F19" s="273" t="str">
        <f>'Modulo d''ordine - O''PRESS'!E4</f>
        <v>DESTINAZIONE MERCE</v>
      </c>
      <c r="G19" s="274"/>
      <c r="H19" s="284">
        <f>'Modulo d''ordine - O''PRESS'!F4</f>
        <v>0</v>
      </c>
      <c r="I19" s="285"/>
      <c r="J19" s="285"/>
      <c r="K19" s="285"/>
      <c r="L19" s="285"/>
      <c r="M19" s="285"/>
      <c r="N19" s="285"/>
      <c r="O19" s="286"/>
      <c r="P19" s="174"/>
    </row>
    <row r="20" spans="1:17" ht="15.75" customHeight="1" x14ac:dyDescent="0.25">
      <c r="A20" s="170"/>
      <c r="B20" s="308" t="str">
        <f>'Modulo d''ordine - O''PRESS'!E3</f>
        <v>INDIRIZZO FATTURAZIONE</v>
      </c>
      <c r="C20" s="308"/>
      <c r="D20" s="323">
        <f>'Modulo d''ordine - O''PRESS'!F3</f>
        <v>0</v>
      </c>
      <c r="E20" s="324"/>
      <c r="F20" s="273"/>
      <c r="G20" s="274"/>
      <c r="H20" s="287"/>
      <c r="I20" s="288"/>
      <c r="J20" s="288"/>
      <c r="K20" s="288"/>
      <c r="L20" s="288"/>
      <c r="M20" s="288"/>
      <c r="N20" s="288"/>
      <c r="O20" s="289"/>
      <c r="P20" s="174"/>
    </row>
    <row r="21" spans="1:17" ht="15.75" x14ac:dyDescent="0.25">
      <c r="A21" s="170"/>
      <c r="B21" s="171"/>
      <c r="C21" s="187" t="str">
        <f>'Modulo d''ordine - O''PRESS'!J3</f>
        <v>P.IVA:</v>
      </c>
      <c r="D21" s="325">
        <f>'Modulo d''ordine - O''PRESS'!K3</f>
        <v>0</v>
      </c>
      <c r="E21" s="326"/>
      <c r="F21" s="171"/>
      <c r="G21" s="188" t="str">
        <f>'Modulo d''ordine - O''PRESS'!J4</f>
        <v xml:space="preserve">TEL: </v>
      </c>
      <c r="H21" s="315">
        <f>'Modulo d''ordine - O''PRESS'!K4</f>
        <v>0</v>
      </c>
      <c r="I21" s="316"/>
      <c r="J21" s="317"/>
      <c r="K21" s="318" t="s">
        <v>76</v>
      </c>
      <c r="L21" s="319"/>
      <c r="M21" s="320"/>
      <c r="N21" s="321"/>
      <c r="O21" s="322"/>
      <c r="P21" s="174"/>
    </row>
    <row r="22" spans="1:17" ht="33" customHeight="1" x14ac:dyDescent="0.25">
      <c r="A22" s="170"/>
      <c r="B22" s="308" t="str">
        <f>'Modulo d''ordine - O''PRESS'!E5</f>
        <v>CODICE UNIVOCO</v>
      </c>
      <c r="C22" s="308"/>
      <c r="D22" s="323">
        <f>'Modulo d''ordine - O''PRESS'!F5</f>
        <v>0</v>
      </c>
      <c r="E22" s="324"/>
      <c r="F22" s="171"/>
      <c r="G22" s="171"/>
      <c r="H22" s="269" t="str">
        <f>'Modulo d''ordine - O''PRESS'!I5</f>
        <v xml:space="preserve">NOTE: </v>
      </c>
      <c r="I22" s="270"/>
      <c r="J22" s="270"/>
      <c r="K22" s="270"/>
      <c r="L22" s="270"/>
      <c r="M22" s="270"/>
      <c r="N22" s="270"/>
      <c r="O22" s="271"/>
      <c r="P22" s="174"/>
    </row>
    <row r="23" spans="1:17" ht="3.75" customHeight="1" x14ac:dyDescent="0.25">
      <c r="A23" s="189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90"/>
      <c r="P23" s="191"/>
    </row>
    <row r="24" spans="1:17" ht="3.75" customHeight="1" thickBot="1" x14ac:dyDescent="0.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75"/>
      <c r="P24" s="10"/>
    </row>
    <row r="25" spans="1:17" s="41" customFormat="1" ht="24.95" customHeight="1" thickBot="1" x14ac:dyDescent="0.3">
      <c r="A25" s="46"/>
      <c r="B25" s="105" t="s">
        <v>39</v>
      </c>
      <c r="C25" s="106" t="s">
        <v>40</v>
      </c>
      <c r="D25" s="106" t="s">
        <v>41</v>
      </c>
      <c r="E25" s="106" t="s">
        <v>42</v>
      </c>
      <c r="F25" s="106" t="s">
        <v>43</v>
      </c>
      <c r="G25" s="107" t="s">
        <v>0</v>
      </c>
      <c r="H25" s="107" t="s">
        <v>1</v>
      </c>
      <c r="I25" s="107" t="s">
        <v>2</v>
      </c>
      <c r="J25" s="107" t="s">
        <v>3</v>
      </c>
      <c r="K25" s="107" t="s">
        <v>4</v>
      </c>
      <c r="L25" s="161" t="s">
        <v>77</v>
      </c>
      <c r="M25" s="106" t="s">
        <v>71</v>
      </c>
      <c r="N25" s="106" t="s">
        <v>72</v>
      </c>
      <c r="O25" s="108" t="s">
        <v>74</v>
      </c>
      <c r="P25" s="46"/>
      <c r="Q25" s="40"/>
    </row>
    <row r="26" spans="1:17" s="41" customFormat="1" ht="12" customHeight="1" x14ac:dyDescent="0.2">
      <c r="A26" s="70"/>
      <c r="B26" s="71" t="str">
        <f>+'Modulo d''ordine - O''PRESS'!A9</f>
        <v>UNISEX</v>
      </c>
      <c r="C26" s="72" t="str">
        <f>+'Modulo d''ordine - O''PRESS'!B14</f>
        <v>COD 01BB</v>
      </c>
      <c r="D26" s="72" t="str">
        <f>+'Modulo d''ordine - O''PRESS'!C10</f>
        <v>BEPPEANNA</v>
      </c>
      <c r="E26" s="72" t="str">
        <f>+'Modulo d''ordine - O''PRESS'!E18</f>
        <v>NERA</v>
      </c>
      <c r="F26" s="72" t="str">
        <f>+'Modulo d''ordine - O''PRESS'!E19</f>
        <v>BIANCA</v>
      </c>
      <c r="G26" s="121">
        <f>+'Modulo d''ordine - O''PRESS'!G153</f>
        <v>0</v>
      </c>
      <c r="H26" s="77">
        <f>+'Modulo d''ordine - O''PRESS'!G10</f>
        <v>0</v>
      </c>
      <c r="I26" s="77">
        <f>+'Modulo d''ordine - O''PRESS'!G11</f>
        <v>0</v>
      </c>
      <c r="J26" s="77">
        <f>+'Modulo d''ordine - O''PRESS'!G12</f>
        <v>0</v>
      </c>
      <c r="K26" s="77">
        <f>+'Modulo d''ordine - O''PRESS'!G13</f>
        <v>0</v>
      </c>
      <c r="L26" s="78">
        <f t="shared" ref="L26:L31" si="0">SUM(G26:K26)</f>
        <v>0</v>
      </c>
      <c r="M26" s="61">
        <f>+'Modulo d''ordine - O''PRESS'!G18</f>
        <v>0</v>
      </c>
      <c r="N26" s="61">
        <f t="shared" ref="N26:N89" si="1">(M26*1.22)-M26</f>
        <v>0</v>
      </c>
      <c r="O26" s="61">
        <f t="shared" ref="O26:O37" si="2">M26+N26</f>
        <v>0</v>
      </c>
      <c r="P26" s="70"/>
    </row>
    <row r="27" spans="1:17" s="41" customFormat="1" ht="12" customHeight="1" x14ac:dyDescent="0.2">
      <c r="A27" s="70"/>
      <c r="B27" s="73" t="str">
        <f t="shared" ref="B27:D28" si="3">+B26</f>
        <v>UNISEX</v>
      </c>
      <c r="C27" s="74" t="str">
        <f t="shared" si="3"/>
        <v>COD 01BB</v>
      </c>
      <c r="D27" s="74" t="str">
        <f t="shared" si="3"/>
        <v>BEPPEANNA</v>
      </c>
      <c r="E27" s="74" t="str">
        <f>+'Modulo d''ordine - O''PRESS'!I18</f>
        <v>GRIGIA</v>
      </c>
      <c r="F27" s="74" t="str">
        <f>+'Modulo d''ordine - O''PRESS'!I19</f>
        <v>GIALLA</v>
      </c>
      <c r="G27" s="81">
        <f>+'Modulo d''ordine - O''PRESS'!K153</f>
        <v>0</v>
      </c>
      <c r="H27" s="77">
        <f>+'Modulo d''ordine - O''PRESS'!K10</f>
        <v>0</v>
      </c>
      <c r="I27" s="77">
        <f>+'Modulo d''ordine - O''PRESS'!K11</f>
        <v>0</v>
      </c>
      <c r="J27" s="77">
        <f>+'Modulo d''ordine - O''PRESS'!K12</f>
        <v>0</v>
      </c>
      <c r="K27" s="77">
        <f>+'Modulo d''ordine - O''PRESS'!K13</f>
        <v>0</v>
      </c>
      <c r="L27" s="78">
        <f t="shared" ref="L27:L28" si="4">SUM(G27:K27)</f>
        <v>0</v>
      </c>
      <c r="M27" s="61">
        <f>+'Modulo d''ordine - O''PRESS'!K18</f>
        <v>0</v>
      </c>
      <c r="N27" s="62">
        <f t="shared" si="1"/>
        <v>0</v>
      </c>
      <c r="O27" s="62">
        <f t="shared" si="2"/>
        <v>0</v>
      </c>
      <c r="P27" s="70"/>
    </row>
    <row r="28" spans="1:17" s="41" customFormat="1" ht="12" customHeight="1" x14ac:dyDescent="0.2">
      <c r="A28" s="70"/>
      <c r="B28" s="73" t="str">
        <f t="shared" si="3"/>
        <v>UNISEX</v>
      </c>
      <c r="C28" s="74" t="str">
        <f t="shared" si="3"/>
        <v>COD 01BB</v>
      </c>
      <c r="D28" s="74" t="str">
        <f t="shared" si="3"/>
        <v>BEPPEANNA</v>
      </c>
      <c r="E28" s="74" t="str">
        <f>+'Modulo d''ordine - O''PRESS'!M18</f>
        <v>AZZURRA</v>
      </c>
      <c r="F28" s="74" t="str">
        <f>+'Modulo d''ordine - O''PRESS'!M19</f>
        <v>NERA</v>
      </c>
      <c r="G28" s="81"/>
      <c r="H28" s="77">
        <f>+'Modulo d''ordine - O''PRESS'!O10</f>
        <v>0</v>
      </c>
      <c r="I28" s="77">
        <f>+'Modulo d''ordine - O''PRESS'!O11</f>
        <v>0</v>
      </c>
      <c r="J28" s="77">
        <f>+'Modulo d''ordine - O''PRESS'!O12</f>
        <v>0</v>
      </c>
      <c r="K28" s="77">
        <f>+'Modulo d''ordine - O''PRESS'!O13</f>
        <v>0</v>
      </c>
      <c r="L28" s="78">
        <f t="shared" si="4"/>
        <v>0</v>
      </c>
      <c r="M28" s="61">
        <f>+'Modulo d''ordine - O''PRESS'!O18</f>
        <v>0</v>
      </c>
      <c r="N28" s="62">
        <f t="shared" si="1"/>
        <v>0</v>
      </c>
      <c r="O28" s="62">
        <f t="shared" si="2"/>
        <v>0</v>
      </c>
      <c r="P28" s="70"/>
    </row>
    <row r="29" spans="1:17" s="41" customFormat="1" ht="12" customHeight="1" x14ac:dyDescent="0.2">
      <c r="A29" s="70"/>
      <c r="B29" s="73" t="str">
        <f t="shared" ref="B29:B31" si="5">+B28</f>
        <v>UNISEX</v>
      </c>
      <c r="C29" s="72" t="str">
        <f>+'Modulo d''ordine - O''PRESS'!B26</f>
        <v>COD 03BB</v>
      </c>
      <c r="D29" s="72" t="str">
        <f>+'Modulo d''ordine - O''PRESS'!C22</f>
        <v>SEMPRE ALLEGRI</v>
      </c>
      <c r="E29" s="72" t="str">
        <f>+'Modulo d''ordine - O''PRESS'!E30</f>
        <v>BIANCA</v>
      </c>
      <c r="F29" s="72" t="str">
        <f>+'Modulo d''ordine - O''PRESS'!E31</f>
        <v>NERA</v>
      </c>
      <c r="G29" s="121">
        <f>+'Modulo d''ordine - O''PRESS'!G165</f>
        <v>0</v>
      </c>
      <c r="H29" s="77">
        <f>+'Modulo d''ordine - O''PRESS'!G22</f>
        <v>0</v>
      </c>
      <c r="I29" s="77">
        <f>+'Modulo d''ordine - O''PRESS'!G23</f>
        <v>0</v>
      </c>
      <c r="J29" s="77">
        <f>+'Modulo d''ordine - O''PRESS'!G24</f>
        <v>0</v>
      </c>
      <c r="K29" s="77">
        <f>+'Modulo d''ordine - O''PRESS'!G25</f>
        <v>0</v>
      </c>
      <c r="L29" s="78">
        <f t="shared" si="0"/>
        <v>0</v>
      </c>
      <c r="M29" s="61">
        <f>+'Modulo d''ordine - O''PRESS'!G30</f>
        <v>0</v>
      </c>
      <c r="N29" s="61">
        <f t="shared" si="1"/>
        <v>0</v>
      </c>
      <c r="O29" s="61">
        <f t="shared" si="2"/>
        <v>0</v>
      </c>
      <c r="P29" s="70"/>
    </row>
    <row r="30" spans="1:17" s="41" customFormat="1" ht="12" customHeight="1" x14ac:dyDescent="0.2">
      <c r="A30" s="70"/>
      <c r="B30" s="73" t="str">
        <f t="shared" si="5"/>
        <v>UNISEX</v>
      </c>
      <c r="C30" s="74" t="str">
        <f>+C29</f>
        <v>COD 03BB</v>
      </c>
      <c r="D30" s="74" t="str">
        <f>+D29</f>
        <v>SEMPRE ALLEGRI</v>
      </c>
      <c r="E30" s="74" t="str">
        <f>+'Modulo d''ordine - O''PRESS'!I30</f>
        <v>BLU</v>
      </c>
      <c r="F30" s="74" t="str">
        <f>+'Modulo d''ordine - O''PRESS'!I31</f>
        <v>BIANCA</v>
      </c>
      <c r="G30" s="81">
        <f>+'Modulo d''ordine - O''PRESS'!K165</f>
        <v>0</v>
      </c>
      <c r="H30" s="79">
        <f>+'Modulo d''ordine - O''PRESS'!K22</f>
        <v>0</v>
      </c>
      <c r="I30" s="79">
        <f>+'Modulo d''ordine - O''PRESS'!K23</f>
        <v>0</v>
      </c>
      <c r="J30" s="79">
        <f>+'Modulo d''ordine - O''PRESS'!K24</f>
        <v>0</v>
      </c>
      <c r="K30" s="79">
        <f>+'Modulo d''ordine - O''PRESS'!K25</f>
        <v>0</v>
      </c>
      <c r="L30" s="80">
        <f t="shared" si="0"/>
        <v>0</v>
      </c>
      <c r="M30" s="62">
        <f>+'Modulo d''ordine - O''PRESS'!K30:K31</f>
        <v>0</v>
      </c>
      <c r="N30" s="62">
        <f t="shared" si="1"/>
        <v>0</v>
      </c>
      <c r="O30" s="62">
        <f t="shared" si="2"/>
        <v>0</v>
      </c>
      <c r="P30" s="70"/>
    </row>
    <row r="31" spans="1:17" s="41" customFormat="1" ht="12" customHeight="1" x14ac:dyDescent="0.2">
      <c r="A31" s="70"/>
      <c r="B31" s="73" t="str">
        <f t="shared" si="5"/>
        <v>UNISEX</v>
      </c>
      <c r="C31" s="74" t="str">
        <f>+C30</f>
        <v>COD 03BB</v>
      </c>
      <c r="D31" s="74" t="str">
        <f>+D30</f>
        <v>SEMPRE ALLEGRI</v>
      </c>
      <c r="E31" s="74" t="str">
        <f>+'Modulo d''ordine - O''PRESS'!M30</f>
        <v>GIALLA</v>
      </c>
      <c r="F31" s="74" t="str">
        <f>+'Modulo d''ordine - O''PRESS'!M31</f>
        <v>NERA</v>
      </c>
      <c r="G31" s="81"/>
      <c r="H31" s="79">
        <f>+'Modulo d''ordine - O''PRESS'!O22</f>
        <v>0</v>
      </c>
      <c r="I31" s="79">
        <f>+'Modulo d''ordine - O''PRESS'!O23</f>
        <v>0</v>
      </c>
      <c r="J31" s="79">
        <f>+'Modulo d''ordine - O''PRESS'!O24</f>
        <v>0</v>
      </c>
      <c r="K31" s="79">
        <f>+'Modulo d''ordine - O''PRESS'!O25</f>
        <v>0</v>
      </c>
      <c r="L31" s="80">
        <f t="shared" si="0"/>
        <v>0</v>
      </c>
      <c r="M31" s="62">
        <f>+'Modulo d''ordine - O''PRESS'!O30</f>
        <v>0</v>
      </c>
      <c r="N31" s="62">
        <f t="shared" si="1"/>
        <v>0</v>
      </c>
      <c r="O31" s="62">
        <f t="shared" si="2"/>
        <v>0</v>
      </c>
      <c r="P31" s="70"/>
    </row>
    <row r="32" spans="1:17" s="41" customFormat="1" ht="12" customHeight="1" x14ac:dyDescent="0.2">
      <c r="A32" s="70"/>
      <c r="B32" s="73" t="str">
        <f>+B31</f>
        <v>UNISEX</v>
      </c>
      <c r="C32" s="72" t="str">
        <f>+'Modulo d''ordine - O''PRESS'!B38</f>
        <v>COD 03DA</v>
      </c>
      <c r="D32" s="72" t="str">
        <f>+'Modulo d''ordine - O''PRESS'!C34</f>
        <v>AMICO FRAGILE</v>
      </c>
      <c r="E32" s="72" t="str">
        <f>+'Modulo d''ordine - O''PRESS'!E42</f>
        <v>GRIGIA</v>
      </c>
      <c r="F32" s="72" t="str">
        <f>+'Modulo d''ordine - O''PRESS'!E43</f>
        <v>GIALLA</v>
      </c>
      <c r="G32" s="121">
        <f>+'Modulo d''ordine - O''PRESS'!G177</f>
        <v>0</v>
      </c>
      <c r="H32" s="77">
        <f>+'Modulo d''ordine - O''PRESS'!G34</f>
        <v>0</v>
      </c>
      <c r="I32" s="77">
        <f>+'Modulo d''ordine - O''PRESS'!G35</f>
        <v>0</v>
      </c>
      <c r="J32" s="77">
        <f>+'Modulo d''ordine - O''PRESS'!G36</f>
        <v>0</v>
      </c>
      <c r="K32" s="77">
        <f>+'Modulo d''ordine - O''PRESS'!G37</f>
        <v>0</v>
      </c>
      <c r="L32" s="78">
        <f t="shared" ref="L32:L46" si="6">SUM(G32:K32)</f>
        <v>0</v>
      </c>
      <c r="M32" s="61">
        <f>+'Modulo d''ordine - O''PRESS'!G42</f>
        <v>0</v>
      </c>
      <c r="N32" s="61">
        <f t="shared" si="1"/>
        <v>0</v>
      </c>
      <c r="O32" s="61">
        <f t="shared" si="2"/>
        <v>0</v>
      </c>
      <c r="P32" s="70"/>
    </row>
    <row r="33" spans="1:16" s="41" customFormat="1" ht="12" customHeight="1" x14ac:dyDescent="0.2">
      <c r="A33" s="70"/>
      <c r="B33" s="73" t="str">
        <f t="shared" ref="B33:B94" si="7">+B32</f>
        <v>UNISEX</v>
      </c>
      <c r="C33" s="74" t="str">
        <f t="shared" ref="C33:C34" si="8">+C32</f>
        <v>COD 03DA</v>
      </c>
      <c r="D33" s="74" t="str">
        <f t="shared" ref="D33:D34" si="9">+D32</f>
        <v>AMICO FRAGILE</v>
      </c>
      <c r="E33" s="74" t="str">
        <f>+'Modulo d''ordine - O''PRESS'!I42</f>
        <v>BLU</v>
      </c>
      <c r="F33" s="74" t="str">
        <f>+'Modulo d''ordine - O''PRESS'!I43</f>
        <v>BIANCA</v>
      </c>
      <c r="G33" s="81">
        <f>+'Modulo d''ordine - O''PRESS'!K177</f>
        <v>0</v>
      </c>
      <c r="H33" s="79">
        <f>+'Modulo d''ordine - O''PRESS'!K34</f>
        <v>0</v>
      </c>
      <c r="I33" s="79">
        <f>+'Modulo d''ordine - O''PRESS'!K35</f>
        <v>0</v>
      </c>
      <c r="J33" s="79">
        <f>+'Modulo d''ordine - O''PRESS'!K36</f>
        <v>0</v>
      </c>
      <c r="K33" s="79">
        <f>+'Modulo d''ordine - O''PRESS'!K37</f>
        <v>0</v>
      </c>
      <c r="L33" s="80">
        <f t="shared" si="6"/>
        <v>0</v>
      </c>
      <c r="M33" s="62">
        <f>+'Modulo d''ordine - O''PRESS'!K42</f>
        <v>0</v>
      </c>
      <c r="N33" s="61">
        <f t="shared" si="1"/>
        <v>0</v>
      </c>
      <c r="O33" s="62">
        <f t="shared" si="2"/>
        <v>0</v>
      </c>
      <c r="P33" s="70"/>
    </row>
    <row r="34" spans="1:16" ht="12" customHeight="1" x14ac:dyDescent="0.25">
      <c r="A34" s="1"/>
      <c r="B34" s="73" t="str">
        <f t="shared" si="7"/>
        <v>UNISEX</v>
      </c>
      <c r="C34" s="74" t="str">
        <f t="shared" si="8"/>
        <v>COD 03DA</v>
      </c>
      <c r="D34" s="74" t="str">
        <f t="shared" si="9"/>
        <v>AMICO FRAGILE</v>
      </c>
      <c r="E34" s="74" t="str">
        <f>+'Modulo d''ordine - O''PRESS'!M42</f>
        <v>AZZURRA</v>
      </c>
      <c r="F34" s="74" t="str">
        <f>+'Modulo d''ordine - O''PRESS'!M43</f>
        <v>NERA</v>
      </c>
      <c r="G34" s="81"/>
      <c r="H34" s="79">
        <f>+'Modulo d''ordine - O''PRESS'!O34</f>
        <v>0</v>
      </c>
      <c r="I34" s="79">
        <f>+'Modulo d''ordine - O''PRESS'!O35</f>
        <v>0</v>
      </c>
      <c r="J34" s="79">
        <f>+'Modulo d''ordine - O''PRESS'!O36</f>
        <v>0</v>
      </c>
      <c r="K34" s="79">
        <f>+'Modulo d''ordine - O''PRESS'!O37</f>
        <v>0</v>
      </c>
      <c r="L34" s="80">
        <f t="shared" si="6"/>
        <v>0</v>
      </c>
      <c r="M34" s="62">
        <f>+'Modulo d''ordine - O''PRESS'!O42</f>
        <v>0</v>
      </c>
      <c r="N34" s="61">
        <f t="shared" si="1"/>
        <v>0</v>
      </c>
      <c r="O34" s="62">
        <f t="shared" si="2"/>
        <v>0</v>
      </c>
      <c r="P34" s="1"/>
    </row>
    <row r="35" spans="1:16" ht="12" customHeight="1" x14ac:dyDescent="0.25">
      <c r="B35" s="73" t="str">
        <f t="shared" si="7"/>
        <v>UNISEX</v>
      </c>
      <c r="C35" s="72" t="str">
        <f>+'Modulo d''ordine - O''PRESS'!B50</f>
        <v>COD  08DA</v>
      </c>
      <c r="D35" s="72" t="str">
        <f>+'Modulo d''ordine - O''PRESS'!C46</f>
        <v>BOCCA DI ROSA</v>
      </c>
      <c r="E35" s="72" t="str">
        <f>+'Modulo d''ordine - O''PRESS'!E54</f>
        <v>NERA</v>
      </c>
      <c r="F35" s="72" t="str">
        <f>+'Modulo d''ordine - O''PRESS'!E55</f>
        <v>BIANCA</v>
      </c>
      <c r="G35" s="121">
        <f>+'Modulo d''ordine - O''PRESS'!G189</f>
        <v>0</v>
      </c>
      <c r="H35" s="77">
        <f>+'Modulo d''ordine - O''PRESS'!G46</f>
        <v>0</v>
      </c>
      <c r="I35" s="77">
        <f>+'Modulo d''ordine - O''PRESS'!G47</f>
        <v>0</v>
      </c>
      <c r="J35" s="77">
        <f>+'Modulo d''ordine - O''PRESS'!G48</f>
        <v>0</v>
      </c>
      <c r="K35" s="77">
        <f>+'Modulo d''ordine - O''PRESS'!G49</f>
        <v>0</v>
      </c>
      <c r="L35" s="78">
        <f t="shared" si="6"/>
        <v>0</v>
      </c>
      <c r="M35" s="61">
        <f>+'Modulo d''ordine - O''PRESS'!G54</f>
        <v>0</v>
      </c>
      <c r="N35" s="61">
        <f t="shared" si="1"/>
        <v>0</v>
      </c>
      <c r="O35" s="62">
        <f t="shared" si="2"/>
        <v>0</v>
      </c>
    </row>
    <row r="36" spans="1:16" ht="12" customHeight="1" x14ac:dyDescent="0.25">
      <c r="B36" s="73" t="str">
        <f t="shared" si="7"/>
        <v>UNISEX</v>
      </c>
      <c r="C36" s="74" t="str">
        <f t="shared" ref="C36:C37" si="10">+C35</f>
        <v>COD  08DA</v>
      </c>
      <c r="D36" s="74" t="str">
        <f t="shared" ref="D36:D37" si="11">+D35</f>
        <v>BOCCA DI ROSA</v>
      </c>
      <c r="E36" s="74" t="str">
        <f>+'Modulo d''ordine - O''PRESS'!I54</f>
        <v>GRIGIA</v>
      </c>
      <c r="F36" s="74" t="str">
        <f>+'Modulo d''ordine - O''PRESS'!I55</f>
        <v>GIALLA</v>
      </c>
      <c r="G36" s="81">
        <f>+'Modulo d''ordine - O''PRESS'!K189</f>
        <v>0</v>
      </c>
      <c r="H36" s="79">
        <f>+'Modulo d''ordine - O''PRESS'!K46</f>
        <v>0</v>
      </c>
      <c r="I36" s="79">
        <f>+'Modulo d''ordine - O''PRESS'!K47</f>
        <v>0</v>
      </c>
      <c r="J36" s="79">
        <f>+'Modulo d''ordine - O''PRESS'!K48</f>
        <v>0</v>
      </c>
      <c r="K36" s="79">
        <f>+'Modulo d''ordine - O''PRESS'!K49</f>
        <v>0</v>
      </c>
      <c r="L36" s="80">
        <f t="shared" si="6"/>
        <v>0</v>
      </c>
      <c r="M36" s="62">
        <f>+'Modulo d''ordine - O''PRESS'!K54</f>
        <v>0</v>
      </c>
      <c r="N36" s="61">
        <f t="shared" si="1"/>
        <v>0</v>
      </c>
      <c r="O36" s="61">
        <f t="shared" si="2"/>
        <v>0</v>
      </c>
    </row>
    <row r="37" spans="1:16" ht="12" customHeight="1" x14ac:dyDescent="0.25">
      <c r="B37" s="73" t="str">
        <f t="shared" si="7"/>
        <v>UNISEX</v>
      </c>
      <c r="C37" s="74" t="str">
        <f t="shared" si="10"/>
        <v>COD  08DA</v>
      </c>
      <c r="D37" s="74" t="str">
        <f t="shared" si="11"/>
        <v>BOCCA DI ROSA</v>
      </c>
      <c r="E37" s="74" t="str">
        <f>+'Modulo d''ordine - O''PRESS'!M54</f>
        <v>AZZURRA</v>
      </c>
      <c r="F37" s="74" t="str">
        <f>+'Modulo d''ordine - O''PRESS'!M55</f>
        <v>NERA</v>
      </c>
      <c r="G37" s="81"/>
      <c r="H37" s="79">
        <f>+'Modulo d''ordine - O''PRESS'!O46</f>
        <v>0</v>
      </c>
      <c r="I37" s="79">
        <f>+'Modulo d''ordine - O''PRESS'!O47</f>
        <v>0</v>
      </c>
      <c r="J37" s="79">
        <f>+'Modulo d''ordine - O''PRESS'!O48</f>
        <v>0</v>
      </c>
      <c r="K37" s="79">
        <f>+'Modulo d''ordine - O''PRESS'!O49</f>
        <v>0</v>
      </c>
      <c r="L37" s="80">
        <f t="shared" si="6"/>
        <v>0</v>
      </c>
      <c r="M37" s="62">
        <f>+'Modulo d''ordine - O''PRESS'!O54</f>
        <v>0</v>
      </c>
      <c r="N37" s="61">
        <f t="shared" si="1"/>
        <v>0</v>
      </c>
      <c r="O37" s="62">
        <f t="shared" si="2"/>
        <v>0</v>
      </c>
    </row>
    <row r="38" spans="1:16" ht="12" customHeight="1" x14ac:dyDescent="0.25">
      <c r="B38" s="73" t="str">
        <f t="shared" si="7"/>
        <v>UNISEX</v>
      </c>
      <c r="C38" s="72" t="str">
        <f>+'Modulo d''ordine - O''PRESS'!B62</f>
        <v>COD 02DA</v>
      </c>
      <c r="D38" s="72" t="str">
        <f>+'Modulo d''ordine - O''PRESS'!C58</f>
        <v>CANZONE DEL MAGGIO</v>
      </c>
      <c r="E38" s="72" t="str">
        <f>+'Modulo d''ordine - O''PRESS'!E66</f>
        <v>NERA</v>
      </c>
      <c r="F38" s="72" t="str">
        <f>+'Modulo d''ordine - O''PRESS'!E67</f>
        <v>BIANCA</v>
      </c>
      <c r="G38" s="121">
        <f>+'Modulo d''ordine - O''PRESS'!G201</f>
        <v>0</v>
      </c>
      <c r="H38" s="77">
        <f>+'Modulo d''ordine - O''PRESS'!G58</f>
        <v>0</v>
      </c>
      <c r="I38" s="77">
        <f>+'Modulo d''ordine - O''PRESS'!G59</f>
        <v>0</v>
      </c>
      <c r="J38" s="77">
        <f>+'Modulo d''ordine - O''PRESS'!G60</f>
        <v>0</v>
      </c>
      <c r="K38" s="77">
        <f>+'Modulo d''ordine - O''PRESS'!G61</f>
        <v>0</v>
      </c>
      <c r="L38" s="78">
        <f t="shared" si="6"/>
        <v>0</v>
      </c>
      <c r="M38" s="61">
        <f>+'Modulo d''ordine - O''PRESS'!G66</f>
        <v>0</v>
      </c>
      <c r="N38" s="61">
        <f t="shared" si="1"/>
        <v>0</v>
      </c>
      <c r="O38" s="61">
        <f t="shared" ref="O38:O44" si="12">M38+N38</f>
        <v>0</v>
      </c>
    </row>
    <row r="39" spans="1:16" ht="12" customHeight="1" x14ac:dyDescent="0.25">
      <c r="B39" s="73" t="str">
        <f t="shared" si="7"/>
        <v>UNISEX</v>
      </c>
      <c r="C39" s="74" t="str">
        <f t="shared" ref="C39:C40" si="13">+C38</f>
        <v>COD 02DA</v>
      </c>
      <c r="D39" s="74" t="str">
        <f t="shared" ref="D39:D40" si="14">+D38</f>
        <v>CANZONE DEL MAGGIO</v>
      </c>
      <c r="E39" s="74" t="str">
        <f>+'Modulo d''ordine - O''PRESS'!I66</f>
        <v>GRIGIA</v>
      </c>
      <c r="F39" s="74" t="str">
        <f>+'Modulo d''ordine - O''PRESS'!I67</f>
        <v>GIALLA</v>
      </c>
      <c r="G39" s="81">
        <f>+'Modulo d''ordine - O''PRESS'!K201</f>
        <v>0</v>
      </c>
      <c r="H39" s="79">
        <f>+'Modulo d''ordine - O''PRESS'!K58</f>
        <v>0</v>
      </c>
      <c r="I39" s="79">
        <f>+'Modulo d''ordine - O''PRESS'!K59</f>
        <v>0</v>
      </c>
      <c r="J39" s="79">
        <f>+'Modulo d''ordine - O''PRESS'!K60</f>
        <v>0</v>
      </c>
      <c r="K39" s="79">
        <f>+'Modulo d''ordine - O''PRESS'!K61</f>
        <v>0</v>
      </c>
      <c r="L39" s="80">
        <f t="shared" si="6"/>
        <v>0</v>
      </c>
      <c r="M39" s="62">
        <f>+'Modulo d''ordine - O''PRESS'!K66</f>
        <v>0</v>
      </c>
      <c r="N39" s="61">
        <f t="shared" si="1"/>
        <v>0</v>
      </c>
      <c r="O39" s="62">
        <f t="shared" si="12"/>
        <v>0</v>
      </c>
    </row>
    <row r="40" spans="1:16" ht="12" customHeight="1" x14ac:dyDescent="0.25">
      <c r="B40" s="73" t="str">
        <f t="shared" si="7"/>
        <v>UNISEX</v>
      </c>
      <c r="C40" s="74" t="str">
        <f t="shared" si="13"/>
        <v>COD 02DA</v>
      </c>
      <c r="D40" s="74" t="str">
        <f t="shared" si="14"/>
        <v>CANZONE DEL MAGGIO</v>
      </c>
      <c r="E40" s="74" t="str">
        <f>+'Modulo d''ordine - O''PRESS'!M66</f>
        <v>GIALLA</v>
      </c>
      <c r="F40" s="74" t="str">
        <f>+'Modulo d''ordine - O''PRESS'!M67</f>
        <v>NERA</v>
      </c>
      <c r="G40" s="81"/>
      <c r="H40" s="79">
        <f>+'Modulo d''ordine - O''PRESS'!O58</f>
        <v>0</v>
      </c>
      <c r="I40" s="79">
        <f>+'Modulo d''ordine - O''PRESS'!O59</f>
        <v>0</v>
      </c>
      <c r="J40" s="79">
        <f>+'Modulo d''ordine - O''PRESS'!O60</f>
        <v>0</v>
      </c>
      <c r="K40" s="79">
        <f>+'Modulo d''ordine - O''PRESS'!O61</f>
        <v>0</v>
      </c>
      <c r="L40" s="80">
        <f t="shared" si="6"/>
        <v>0</v>
      </c>
      <c r="M40" s="62">
        <f>+'Modulo d''ordine - O''PRESS'!O66</f>
        <v>0</v>
      </c>
      <c r="N40" s="61">
        <f t="shared" si="1"/>
        <v>0</v>
      </c>
      <c r="O40" s="62">
        <f t="shared" si="12"/>
        <v>0</v>
      </c>
    </row>
    <row r="41" spans="1:16" ht="12" customHeight="1" x14ac:dyDescent="0.25">
      <c r="B41" s="73" t="str">
        <f t="shared" si="7"/>
        <v>UNISEX</v>
      </c>
      <c r="C41" s="72" t="str">
        <f>+'Modulo d''ordine - O''PRESS'!B74</f>
        <v>COD 09DA</v>
      </c>
      <c r="D41" s="72" t="str">
        <f>+'Modulo d''ordine - O''PRESS'!C70</f>
        <v>FIUME SAND CREEK</v>
      </c>
      <c r="E41" s="72" t="str">
        <f>+'Modulo d''ordine - O''PRESS'!E78</f>
        <v>BIANCA</v>
      </c>
      <c r="F41" s="72" t="str">
        <f>+'Modulo d''ordine - O''PRESS'!E79</f>
        <v>NERA</v>
      </c>
      <c r="G41" s="121">
        <f>+'Modulo d''ordine - O''PRESS'!G213</f>
        <v>0</v>
      </c>
      <c r="H41" s="77">
        <f>+'Modulo d''ordine - O''PRESS'!G70</f>
        <v>0</v>
      </c>
      <c r="I41" s="77">
        <f>+'Modulo d''ordine - O''PRESS'!G71</f>
        <v>0</v>
      </c>
      <c r="J41" s="77">
        <f>+'Modulo d''ordine - O''PRESS'!G72</f>
        <v>0</v>
      </c>
      <c r="K41" s="77">
        <f>+'Modulo d''ordine - O''PRESS'!G73</f>
        <v>0</v>
      </c>
      <c r="L41" s="78">
        <f t="shared" si="6"/>
        <v>0</v>
      </c>
      <c r="M41" s="61">
        <f>+'Modulo d''ordine - O''PRESS'!G78</f>
        <v>0</v>
      </c>
      <c r="N41" s="61">
        <f t="shared" si="1"/>
        <v>0</v>
      </c>
      <c r="O41" s="61">
        <f t="shared" si="12"/>
        <v>0</v>
      </c>
    </row>
    <row r="42" spans="1:16" ht="12" customHeight="1" x14ac:dyDescent="0.25">
      <c r="B42" s="73" t="str">
        <f t="shared" si="7"/>
        <v>UNISEX</v>
      </c>
      <c r="C42" s="74" t="str">
        <f t="shared" ref="C42:C43" si="15">+C41</f>
        <v>COD 09DA</v>
      </c>
      <c r="D42" s="74" t="str">
        <f t="shared" ref="D42:D43" si="16">+D41</f>
        <v>FIUME SAND CREEK</v>
      </c>
      <c r="E42" s="74" t="str">
        <f>+'Modulo d''ordine - O''PRESS'!I78</f>
        <v>NERA</v>
      </c>
      <c r="F42" s="74" t="str">
        <f>+'Modulo d''ordine - O''PRESS'!I79</f>
        <v>BIANCA</v>
      </c>
      <c r="G42" s="81">
        <f>+'Modulo d''ordine - O''PRESS'!K213</f>
        <v>0</v>
      </c>
      <c r="H42" s="79">
        <f>+'Modulo d''ordine - O''PRESS'!K70</f>
        <v>0</v>
      </c>
      <c r="I42" s="79">
        <f>+'Modulo d''ordine - O''PRESS'!K71</f>
        <v>0</v>
      </c>
      <c r="J42" s="79">
        <f>+'Modulo d''ordine - O''PRESS'!K72</f>
        <v>0</v>
      </c>
      <c r="K42" s="79">
        <f>+'Modulo d''ordine - O''PRESS'!K73</f>
        <v>0</v>
      </c>
      <c r="L42" s="80">
        <f t="shared" si="6"/>
        <v>0</v>
      </c>
      <c r="M42" s="62">
        <f>+'Modulo d''ordine - O''PRESS'!K78</f>
        <v>0</v>
      </c>
      <c r="N42" s="61">
        <f t="shared" si="1"/>
        <v>0</v>
      </c>
      <c r="O42" s="62">
        <f t="shared" si="12"/>
        <v>0</v>
      </c>
    </row>
    <row r="43" spans="1:16" ht="12" customHeight="1" x14ac:dyDescent="0.25">
      <c r="B43" s="73" t="str">
        <f t="shared" si="7"/>
        <v>UNISEX</v>
      </c>
      <c r="C43" s="74" t="str">
        <f t="shared" si="15"/>
        <v>COD 09DA</v>
      </c>
      <c r="D43" s="74" t="str">
        <f t="shared" si="16"/>
        <v>FIUME SAND CREEK</v>
      </c>
      <c r="E43" s="74" t="str">
        <f>+'Modulo d''ordine - O''PRESS'!M78</f>
        <v>AZZURRA</v>
      </c>
      <c r="F43" s="74" t="str">
        <f>+'Modulo d''ordine - O''PRESS'!M79</f>
        <v>NERA</v>
      </c>
      <c r="G43" s="81"/>
      <c r="H43" s="79">
        <f>+'Modulo d''ordine - O''PRESS'!O70</f>
        <v>0</v>
      </c>
      <c r="I43" s="79">
        <f>+'Modulo d''ordine - O''PRESS'!O71</f>
        <v>0</v>
      </c>
      <c r="J43" s="79">
        <f>+'Modulo d''ordine - O''PRESS'!O72</f>
        <v>0</v>
      </c>
      <c r="K43" s="79">
        <f>+'Modulo d''ordine - O''PRESS'!O73</f>
        <v>0</v>
      </c>
      <c r="L43" s="80">
        <f t="shared" si="6"/>
        <v>0</v>
      </c>
      <c r="M43" s="62">
        <f>+'Modulo d''ordine - O''PRESS'!O78</f>
        <v>0</v>
      </c>
      <c r="N43" s="61">
        <f t="shared" si="1"/>
        <v>0</v>
      </c>
      <c r="O43" s="62">
        <f t="shared" si="12"/>
        <v>0</v>
      </c>
    </row>
    <row r="44" spans="1:16" ht="12" customHeight="1" x14ac:dyDescent="0.25">
      <c r="B44" s="73" t="str">
        <f t="shared" si="7"/>
        <v>UNISEX</v>
      </c>
      <c r="C44" s="72" t="str">
        <f>+'Modulo d''ordine - O''PRESS'!B86</f>
        <v>COD 01DAbis</v>
      </c>
      <c r="D44" s="72" t="str">
        <f>+'Modulo d''ordine - O''PRESS'!C82</f>
        <v>SMISURATA PREGHIERA</v>
      </c>
      <c r="E44" s="72" t="str">
        <f>+'Modulo d''ordine - O''PRESS'!E90</f>
        <v>NERA</v>
      </c>
      <c r="F44" s="72" t="str">
        <f>+'Modulo d''ordine - O''PRESS'!E91</f>
        <v>BIANCA</v>
      </c>
      <c r="G44" s="121">
        <f>+'Modulo d''ordine - O''PRESS'!G225</f>
        <v>0</v>
      </c>
      <c r="H44" s="77">
        <f>+'Modulo d''ordine - O''PRESS'!G82</f>
        <v>0</v>
      </c>
      <c r="I44" s="77">
        <f>+'Modulo d''ordine - O''PRESS'!G83</f>
        <v>0</v>
      </c>
      <c r="J44" s="77">
        <f>+'Modulo d''ordine - O''PRESS'!G84</f>
        <v>0</v>
      </c>
      <c r="K44" s="77">
        <f>+'Modulo d''ordine - O''PRESS'!G85</f>
        <v>0</v>
      </c>
      <c r="L44" s="78">
        <f t="shared" si="6"/>
        <v>0</v>
      </c>
      <c r="M44" s="61">
        <f>+'Modulo d''ordine - O''PRESS'!G90</f>
        <v>0</v>
      </c>
      <c r="N44" s="61">
        <f t="shared" si="1"/>
        <v>0</v>
      </c>
      <c r="O44" s="61">
        <f t="shared" si="12"/>
        <v>0</v>
      </c>
    </row>
    <row r="45" spans="1:16" ht="12" customHeight="1" x14ac:dyDescent="0.25">
      <c r="B45" s="73" t="str">
        <f t="shared" si="7"/>
        <v>UNISEX</v>
      </c>
      <c r="C45" s="74" t="str">
        <f t="shared" ref="C45:C46" si="17">+C44</f>
        <v>COD 01DAbis</v>
      </c>
      <c r="D45" s="74" t="str">
        <f t="shared" ref="D45:D46" si="18">+D44</f>
        <v>SMISURATA PREGHIERA</v>
      </c>
      <c r="E45" s="74" t="str">
        <f>+'Modulo d''ordine - O''PRESS'!I90</f>
        <v>BLU</v>
      </c>
      <c r="F45" s="74" t="str">
        <f>+'Modulo d''ordine - O''PRESS'!I91</f>
        <v>BIANCA</v>
      </c>
      <c r="G45" s="81">
        <f>+'Modulo d''ordine - O''PRESS'!K225</f>
        <v>0</v>
      </c>
      <c r="H45" s="79">
        <f>+'Modulo d''ordine - O''PRESS'!K82</f>
        <v>0</v>
      </c>
      <c r="I45" s="79">
        <f>+'Modulo d''ordine - O''PRESS'!K83</f>
        <v>0</v>
      </c>
      <c r="J45" s="79">
        <f>+'Modulo d''ordine - O''PRESS'!K84</f>
        <v>0</v>
      </c>
      <c r="K45" s="79">
        <f>+'Modulo d''ordine - O''PRESS'!K85</f>
        <v>0</v>
      </c>
      <c r="L45" s="80">
        <f t="shared" si="6"/>
        <v>0</v>
      </c>
      <c r="M45" s="62">
        <f>+'Modulo d''ordine - O''PRESS'!K90</f>
        <v>0</v>
      </c>
      <c r="N45" s="61">
        <f t="shared" si="1"/>
        <v>0</v>
      </c>
      <c r="O45" s="62">
        <f t="shared" ref="O45:O46" si="19">M45+N45</f>
        <v>0</v>
      </c>
    </row>
    <row r="46" spans="1:16" ht="12" customHeight="1" x14ac:dyDescent="0.25">
      <c r="B46" s="73" t="str">
        <f t="shared" si="7"/>
        <v>UNISEX</v>
      </c>
      <c r="C46" s="74" t="str">
        <f t="shared" si="17"/>
        <v>COD 01DAbis</v>
      </c>
      <c r="D46" s="74" t="str">
        <f t="shared" si="18"/>
        <v>SMISURATA PREGHIERA</v>
      </c>
      <c r="E46" s="74" t="str">
        <f>+'Modulo d''ordine - O''PRESS'!M90</f>
        <v>GIALLA</v>
      </c>
      <c r="F46" s="74" t="str">
        <f>+'Modulo d''ordine - O''PRESS'!M91</f>
        <v>NERA</v>
      </c>
      <c r="G46" s="81"/>
      <c r="H46" s="79">
        <f>+'Modulo d''ordine - O''PRESS'!O82</f>
        <v>0</v>
      </c>
      <c r="I46" s="79">
        <f>+'Modulo d''ordine - O''PRESS'!O83</f>
        <v>0</v>
      </c>
      <c r="J46" s="79">
        <f>+'Modulo d''ordine - O''PRESS'!O84</f>
        <v>0</v>
      </c>
      <c r="K46" s="79">
        <f>+'Modulo d''ordine - O''PRESS'!O85</f>
        <v>0</v>
      </c>
      <c r="L46" s="80">
        <f t="shared" si="6"/>
        <v>0</v>
      </c>
      <c r="M46" s="62">
        <f>+'Modulo d''ordine - O''PRESS'!O90</f>
        <v>0</v>
      </c>
      <c r="N46" s="61">
        <f t="shared" si="1"/>
        <v>0</v>
      </c>
      <c r="O46" s="62">
        <f t="shared" si="19"/>
        <v>0</v>
      </c>
    </row>
    <row r="47" spans="1:16" ht="12" customHeight="1" x14ac:dyDescent="0.25">
      <c r="B47" s="73" t="str">
        <f t="shared" si="7"/>
        <v>UNISEX</v>
      </c>
      <c r="C47" s="72" t="str">
        <f>+'Modulo d''ordine - O''PRESS'!B98</f>
        <v>COD 02DA</v>
      </c>
      <c r="D47" s="72" t="str">
        <f>+'Modulo d''ordine - O''PRESS'!C94</f>
        <v>UN MATTO</v>
      </c>
      <c r="E47" s="72" t="str">
        <f>+'Modulo d''ordine - O''PRESS'!E102</f>
        <v>GRIGIA</v>
      </c>
      <c r="F47" s="72" t="str">
        <f>+'Modulo d''ordine - O''PRESS'!E103</f>
        <v>GIALLA</v>
      </c>
      <c r="G47" s="121">
        <f>+'Modulo d''ordine - O''PRESS'!G237</f>
        <v>0</v>
      </c>
      <c r="H47" s="77">
        <f>+'Modulo d''ordine - O''PRESS'!G94</f>
        <v>0</v>
      </c>
      <c r="I47" s="77">
        <f>+'Modulo d''ordine - O''PRESS'!G95</f>
        <v>0</v>
      </c>
      <c r="J47" s="77">
        <f>+'Modulo d''ordine - O''PRESS'!G96</f>
        <v>0</v>
      </c>
      <c r="K47" s="77">
        <f>+'Modulo d''ordine - O''PRESS'!G97</f>
        <v>0</v>
      </c>
      <c r="L47" s="78">
        <f t="shared" ref="L47:L61" si="20">SUM(G47:K47)</f>
        <v>0</v>
      </c>
      <c r="M47" s="61">
        <f>+'Modulo d''ordine - O''PRESS'!G102</f>
        <v>0</v>
      </c>
      <c r="N47" s="61">
        <f t="shared" si="1"/>
        <v>0</v>
      </c>
      <c r="O47" s="61">
        <f t="shared" ref="O47:O94" si="21">M47+N47</f>
        <v>0</v>
      </c>
    </row>
    <row r="48" spans="1:16" ht="12" customHeight="1" x14ac:dyDescent="0.25">
      <c r="B48" s="73" t="str">
        <f t="shared" si="7"/>
        <v>UNISEX</v>
      </c>
      <c r="C48" s="74" t="str">
        <f t="shared" ref="C48:C49" si="22">+C47</f>
        <v>COD 02DA</v>
      </c>
      <c r="D48" s="74" t="str">
        <f t="shared" ref="D48:D49" si="23">+D47</f>
        <v>UN MATTO</v>
      </c>
      <c r="E48" s="74" t="str">
        <f>+'Modulo d''ordine - O''PRESS'!I102</f>
        <v>BLU</v>
      </c>
      <c r="F48" s="74" t="str">
        <f>+'Modulo d''ordine - O''PRESS'!I103</f>
        <v>BIANCA</v>
      </c>
      <c r="G48" s="81">
        <f>+'Modulo d''ordine - O''PRESS'!K237</f>
        <v>0</v>
      </c>
      <c r="H48" s="79">
        <f>+'Modulo d''ordine - O''PRESS'!K94</f>
        <v>0</v>
      </c>
      <c r="I48" s="79">
        <f>+'Modulo d''ordine - O''PRESS'!K95</f>
        <v>0</v>
      </c>
      <c r="J48" s="79">
        <f>+'Modulo d''ordine - O''PRESS'!K96</f>
        <v>0</v>
      </c>
      <c r="K48" s="79">
        <f>+'Modulo d''ordine - O''PRESS'!K97</f>
        <v>0</v>
      </c>
      <c r="L48" s="80">
        <f t="shared" si="20"/>
        <v>0</v>
      </c>
      <c r="M48" s="62">
        <f>+'Modulo d''ordine - O''PRESS'!K102</f>
        <v>0</v>
      </c>
      <c r="N48" s="61">
        <f t="shared" si="1"/>
        <v>0</v>
      </c>
      <c r="O48" s="62">
        <f t="shared" si="21"/>
        <v>0</v>
      </c>
    </row>
    <row r="49" spans="1:17" ht="12" customHeight="1" x14ac:dyDescent="0.25">
      <c r="B49" s="73" t="str">
        <f t="shared" si="7"/>
        <v>UNISEX</v>
      </c>
      <c r="C49" s="74" t="str">
        <f t="shared" si="22"/>
        <v>COD 02DA</v>
      </c>
      <c r="D49" s="74" t="str">
        <f t="shared" si="23"/>
        <v>UN MATTO</v>
      </c>
      <c r="E49" s="74" t="str">
        <f>+'Modulo d''ordine - O''PRESS'!M102</f>
        <v>AZZURRA</v>
      </c>
      <c r="F49" s="74" t="str">
        <f>+'Modulo d''ordine - O''PRESS'!M103</f>
        <v>NERA</v>
      </c>
      <c r="G49" s="81"/>
      <c r="H49" s="79">
        <f>+'Modulo d''ordine - O''PRESS'!O94</f>
        <v>0</v>
      </c>
      <c r="I49" s="79">
        <f>+'Modulo d''ordine - O''PRESS'!O95</f>
        <v>0</v>
      </c>
      <c r="J49" s="79">
        <f>+'Modulo d''ordine - O''PRESS'!O96</f>
        <v>0</v>
      </c>
      <c r="K49" s="79">
        <f>+'Modulo d''ordine - O''PRESS'!O97</f>
        <v>0</v>
      </c>
      <c r="L49" s="80">
        <f t="shared" si="20"/>
        <v>0</v>
      </c>
      <c r="M49" s="62">
        <f>+'Modulo d''ordine - O''PRESS'!O102</f>
        <v>0</v>
      </c>
      <c r="N49" s="61">
        <f t="shared" si="1"/>
        <v>0</v>
      </c>
      <c r="O49" s="62">
        <f t="shared" si="21"/>
        <v>0</v>
      </c>
    </row>
    <row r="50" spans="1:17" ht="12" customHeight="1" x14ac:dyDescent="0.25">
      <c r="B50" s="73" t="str">
        <f t="shared" si="7"/>
        <v>UNISEX</v>
      </c>
      <c r="C50" s="72" t="str">
        <f>+'Modulo d''ordine - O''PRESS'!B110</f>
        <v>COD 10DA</v>
      </c>
      <c r="D50" s="72" t="str">
        <f>+'Modulo d''ordine - O''PRESS'!C106</f>
        <v>VERRANNO A CHIEDERTI DEL NOSTRO AMORE</v>
      </c>
      <c r="E50" s="72" t="str">
        <f>+'Modulo d''ordine - O''PRESS'!E114</f>
        <v>BIANCA</v>
      </c>
      <c r="F50" s="72" t="str">
        <f>+'Modulo d''ordine - O''PRESS'!E115</f>
        <v>NERA</v>
      </c>
      <c r="G50" s="121">
        <f>+'Modulo d''ordine - O''PRESS'!G249</f>
        <v>0</v>
      </c>
      <c r="H50" s="77">
        <f>+'Modulo d''ordine - O''PRESS'!G106</f>
        <v>0</v>
      </c>
      <c r="I50" s="77">
        <f>+'Modulo d''ordine - O''PRESS'!G107</f>
        <v>0</v>
      </c>
      <c r="J50" s="77">
        <f>+'Modulo d''ordine - O''PRESS'!G108</f>
        <v>0</v>
      </c>
      <c r="K50" s="77">
        <f>+'Modulo d''ordine - O''PRESS'!G109</f>
        <v>0</v>
      </c>
      <c r="L50" s="78">
        <f t="shared" si="20"/>
        <v>0</v>
      </c>
      <c r="M50" s="61">
        <f>+'Modulo d''ordine - O''PRESS'!G114</f>
        <v>0</v>
      </c>
      <c r="N50" s="61">
        <f t="shared" si="1"/>
        <v>0</v>
      </c>
      <c r="O50" s="62">
        <f t="shared" si="21"/>
        <v>0</v>
      </c>
    </row>
    <row r="51" spans="1:17" ht="12" customHeight="1" x14ac:dyDescent="0.25">
      <c r="B51" s="73" t="str">
        <f t="shared" si="7"/>
        <v>UNISEX</v>
      </c>
      <c r="C51" s="74" t="str">
        <f t="shared" ref="C51:C52" si="24">+C50</f>
        <v>COD 10DA</v>
      </c>
      <c r="D51" s="74" t="str">
        <f t="shared" ref="D51:D52" si="25">+D50</f>
        <v>VERRANNO A CHIEDERTI DEL NOSTRO AMORE</v>
      </c>
      <c r="E51" s="74" t="str">
        <f>+'Modulo d''ordine - O''PRESS'!I114</f>
        <v>GRIGIA</v>
      </c>
      <c r="F51" s="74" t="str">
        <f>+'Modulo d''ordine - O''PRESS'!I115</f>
        <v>GIALLA</v>
      </c>
      <c r="G51" s="81">
        <f>+'Modulo d''ordine - O''PRESS'!K249</f>
        <v>0</v>
      </c>
      <c r="H51" s="79">
        <f>+'Modulo d''ordine - O''PRESS'!K106</f>
        <v>0</v>
      </c>
      <c r="I51" s="79">
        <f>+'Modulo d''ordine - O''PRESS'!K107</f>
        <v>0</v>
      </c>
      <c r="J51" s="79">
        <f>+'Modulo d''ordine - O''PRESS'!K108</f>
        <v>0</v>
      </c>
      <c r="K51" s="79">
        <f>+'Modulo d''ordine - O''PRESS'!K109</f>
        <v>0</v>
      </c>
      <c r="L51" s="80">
        <f t="shared" si="20"/>
        <v>0</v>
      </c>
      <c r="M51" s="62">
        <f>+'Modulo d''ordine - O''PRESS'!K114</f>
        <v>0</v>
      </c>
      <c r="N51" s="61">
        <f t="shared" si="1"/>
        <v>0</v>
      </c>
      <c r="O51" s="62">
        <f t="shared" si="21"/>
        <v>0</v>
      </c>
    </row>
    <row r="52" spans="1:17" s="41" customFormat="1" ht="12" customHeight="1" x14ac:dyDescent="0.25">
      <c r="A52" s="46"/>
      <c r="B52" s="73" t="str">
        <f t="shared" si="7"/>
        <v>UNISEX</v>
      </c>
      <c r="C52" s="74" t="str">
        <f t="shared" si="24"/>
        <v>COD 10DA</v>
      </c>
      <c r="D52" s="74" t="str">
        <f t="shared" si="25"/>
        <v>VERRANNO A CHIEDERTI DEL NOSTRO AMORE</v>
      </c>
      <c r="E52" s="74" t="str">
        <f>+'Modulo d''ordine - O''PRESS'!M114</f>
        <v>NERA</v>
      </c>
      <c r="F52" s="74" t="str">
        <f>+'Modulo d''ordine - O''PRESS'!M115</f>
        <v>BIANCA</v>
      </c>
      <c r="G52" s="81"/>
      <c r="H52" s="79">
        <f>+'Modulo d''ordine - O''PRESS'!O106</f>
        <v>0</v>
      </c>
      <c r="I52" s="79">
        <f>+'Modulo d''ordine - O''PRESS'!O107</f>
        <v>0</v>
      </c>
      <c r="J52" s="79">
        <f>+'Modulo d''ordine - O''PRESS'!O108</f>
        <v>0</v>
      </c>
      <c r="K52" s="79">
        <f>+'Modulo d''ordine - O''PRESS'!O109</f>
        <v>0</v>
      </c>
      <c r="L52" s="80">
        <f t="shared" si="20"/>
        <v>0</v>
      </c>
      <c r="M52" s="62">
        <f>+'Modulo d''ordine - O''PRESS'!O114</f>
        <v>0</v>
      </c>
      <c r="N52" s="61">
        <f t="shared" si="1"/>
        <v>0</v>
      </c>
      <c r="O52" s="62">
        <f t="shared" si="21"/>
        <v>0</v>
      </c>
      <c r="P52"/>
      <c r="Q52" s="40"/>
    </row>
    <row r="53" spans="1:17" ht="12" customHeight="1" x14ac:dyDescent="0.25">
      <c r="B53" s="73" t="str">
        <f t="shared" si="7"/>
        <v>UNISEX</v>
      </c>
      <c r="C53" s="72" t="str">
        <f>+'Modulo d''ordine - O''PRESS'!B122</f>
        <v>COD 07DA</v>
      </c>
      <c r="D53" s="72" t="str">
        <f>+'Modulo d''ordine - O''PRESS'!C118</f>
        <v>VIA DEL CAMPO</v>
      </c>
      <c r="E53" s="72" t="str">
        <f>+'Modulo d''ordine - O''PRESS'!E126</f>
        <v>NERA</v>
      </c>
      <c r="F53" s="72" t="str">
        <f>+'Modulo d''ordine - O''PRESS'!E127</f>
        <v>BIANCA</v>
      </c>
      <c r="G53" s="121">
        <f>+'Modulo d''ordine - O''PRESS'!G261</f>
        <v>0</v>
      </c>
      <c r="H53" s="77">
        <f>+'Modulo d''ordine - O''PRESS'!G118</f>
        <v>0</v>
      </c>
      <c r="I53" s="77">
        <f>+'Modulo d''ordine - O''PRESS'!G119</f>
        <v>0</v>
      </c>
      <c r="J53" s="77">
        <f>+'Modulo d''ordine - O''PRESS'!G120</f>
        <v>0</v>
      </c>
      <c r="K53" s="77">
        <f>+'Modulo d''ordine - O''PRESS'!G121</f>
        <v>0</v>
      </c>
      <c r="L53" s="78">
        <f t="shared" si="20"/>
        <v>0</v>
      </c>
      <c r="M53" s="61">
        <f>+'Modulo d''ordine - O''PRESS'!G126</f>
        <v>0</v>
      </c>
      <c r="N53" s="61">
        <f t="shared" si="1"/>
        <v>0</v>
      </c>
      <c r="O53" s="62">
        <f t="shared" si="21"/>
        <v>0</v>
      </c>
    </row>
    <row r="54" spans="1:17" ht="12" customHeight="1" x14ac:dyDescent="0.25">
      <c r="B54" s="73" t="str">
        <f t="shared" si="7"/>
        <v>UNISEX</v>
      </c>
      <c r="C54" s="74" t="str">
        <f t="shared" ref="C54:C55" si="26">+C53</f>
        <v>COD 07DA</v>
      </c>
      <c r="D54" s="74" t="str">
        <f t="shared" ref="D54:D55" si="27">+D53</f>
        <v>VIA DEL CAMPO</v>
      </c>
      <c r="E54" s="74" t="str">
        <f>+'Modulo d''ordine - O''PRESS'!I126</f>
        <v>BLU</v>
      </c>
      <c r="F54" s="74" t="str">
        <f>+'Modulo d''ordine - O''PRESS'!I127</f>
        <v>BIANCA</v>
      </c>
      <c r="G54" s="81">
        <f>+'Modulo d''ordine - O''PRESS'!K261</f>
        <v>0</v>
      </c>
      <c r="H54" s="79">
        <f>+'Modulo d''ordine - O''PRESS'!K118</f>
        <v>0</v>
      </c>
      <c r="I54" s="79">
        <f>+'Modulo d''ordine - O''PRESS'!K119</f>
        <v>0</v>
      </c>
      <c r="J54" s="79">
        <f>+'Modulo d''ordine - O''PRESS'!K120</f>
        <v>0</v>
      </c>
      <c r="K54" s="79">
        <f>+'Modulo d''ordine - O''PRESS'!K121</f>
        <v>0</v>
      </c>
      <c r="L54" s="80">
        <f t="shared" si="20"/>
        <v>0</v>
      </c>
      <c r="M54" s="62">
        <f>+'Modulo d''ordine - O''PRESS'!K126</f>
        <v>0</v>
      </c>
      <c r="N54" s="61">
        <f t="shared" si="1"/>
        <v>0</v>
      </c>
      <c r="O54" s="62">
        <f t="shared" si="21"/>
        <v>0</v>
      </c>
    </row>
    <row r="55" spans="1:17" ht="12" customHeight="1" x14ac:dyDescent="0.25">
      <c r="B55" s="73" t="str">
        <f t="shared" si="7"/>
        <v>UNISEX</v>
      </c>
      <c r="C55" s="74" t="str">
        <f t="shared" si="26"/>
        <v>COD 07DA</v>
      </c>
      <c r="D55" s="74" t="str">
        <f t="shared" si="27"/>
        <v>VIA DEL CAMPO</v>
      </c>
      <c r="E55" s="74" t="str">
        <f>+'Modulo d''ordine - O''PRESS'!M126</f>
        <v>BIANCA</v>
      </c>
      <c r="F55" s="74" t="str">
        <f>+'Modulo d''ordine - O''PRESS'!M127</f>
        <v>NERA</v>
      </c>
      <c r="G55" s="81"/>
      <c r="H55" s="79">
        <f>+'Modulo d''ordine - O''PRESS'!O118</f>
        <v>0</v>
      </c>
      <c r="I55" s="79">
        <f>+'Modulo d''ordine - O''PRESS'!O119</f>
        <v>0</v>
      </c>
      <c r="J55" s="79">
        <f>+'Modulo d''ordine - O''PRESS'!O120</f>
        <v>0</v>
      </c>
      <c r="K55" s="79">
        <f>+'Modulo d''ordine - O''PRESS'!O121</f>
        <v>0</v>
      </c>
      <c r="L55" s="80">
        <f t="shared" si="20"/>
        <v>0</v>
      </c>
      <c r="M55" s="62">
        <f>+'Modulo d''ordine - O''PRESS'!O126</f>
        <v>0</v>
      </c>
      <c r="N55" s="61">
        <f t="shared" si="1"/>
        <v>0</v>
      </c>
      <c r="O55" s="62">
        <f t="shared" si="21"/>
        <v>0</v>
      </c>
    </row>
    <row r="56" spans="1:17" ht="12" customHeight="1" x14ac:dyDescent="0.25">
      <c r="B56" s="73" t="str">
        <f t="shared" si="7"/>
        <v>UNISEX</v>
      </c>
      <c r="C56" s="72" t="str">
        <f>+'Modulo d''ordine - O''PRESS'!B134</f>
        <v>COD  04DG</v>
      </c>
      <c r="D56" s="72" t="str">
        <f>+'Modulo d''ordine - O''PRESS'!C130</f>
        <v>LA LEVA CALCISTICA DEL '68</v>
      </c>
      <c r="E56" s="72" t="str">
        <f>+'Modulo d''ordine - O''PRESS'!E138</f>
        <v>NERA</v>
      </c>
      <c r="F56" s="72" t="str">
        <f>+'Modulo d''ordine - O''PRESS'!E139</f>
        <v>BIANCA/NERA</v>
      </c>
      <c r="G56" s="121">
        <f>+'Modulo d''ordine - O''PRESS'!G273</f>
        <v>0</v>
      </c>
      <c r="H56" s="77">
        <f>+'Modulo d''ordine - O''PRESS'!G130</f>
        <v>0</v>
      </c>
      <c r="I56" s="77">
        <f>+'Modulo d''ordine - O''PRESS'!G131</f>
        <v>0</v>
      </c>
      <c r="J56" s="77">
        <f>+'Modulo d''ordine - O''PRESS'!G132</f>
        <v>0</v>
      </c>
      <c r="K56" s="77">
        <f>+'Modulo d''ordine - O''PRESS'!G133</f>
        <v>0</v>
      </c>
      <c r="L56" s="78">
        <f t="shared" si="20"/>
        <v>0</v>
      </c>
      <c r="M56" s="61">
        <f>+'Modulo d''ordine - O''PRESS'!G138</f>
        <v>0</v>
      </c>
      <c r="N56" s="61">
        <f t="shared" si="1"/>
        <v>0</v>
      </c>
      <c r="O56" s="62">
        <f t="shared" si="21"/>
        <v>0</v>
      </c>
    </row>
    <row r="57" spans="1:17" ht="12" customHeight="1" x14ac:dyDescent="0.25">
      <c r="B57" s="73" t="str">
        <f t="shared" si="7"/>
        <v>UNISEX</v>
      </c>
      <c r="C57" s="74" t="str">
        <f t="shared" ref="C57:C58" si="28">+C56</f>
        <v>COD  04DG</v>
      </c>
      <c r="D57" s="74" t="str">
        <f t="shared" ref="D57:D58" si="29">+D56</f>
        <v>LA LEVA CALCISTICA DEL '68</v>
      </c>
      <c r="E57" s="74" t="str">
        <f>+'Modulo d''ordine - O''PRESS'!I138</f>
        <v>BIANCA</v>
      </c>
      <c r="F57" s="74" t="str">
        <f>+'Modulo d''ordine - O''PRESS'!I139</f>
        <v>BIANCA/NERA</v>
      </c>
      <c r="G57" s="81">
        <f>+'Modulo d''ordine - O''PRESS'!K273</f>
        <v>0</v>
      </c>
      <c r="H57" s="79">
        <f>+'Modulo d''ordine - O''PRESS'!K130</f>
        <v>0</v>
      </c>
      <c r="I57" s="79">
        <f>+'Modulo d''ordine - O''PRESS'!K131</f>
        <v>0</v>
      </c>
      <c r="J57" s="79">
        <f>+'Modulo d''ordine - O''PRESS'!K132</f>
        <v>0</v>
      </c>
      <c r="K57" s="79">
        <f>+'Modulo d''ordine - O''PRESS'!K133</f>
        <v>0</v>
      </c>
      <c r="L57" s="80">
        <f t="shared" si="20"/>
        <v>0</v>
      </c>
      <c r="M57" s="62">
        <f>+'Modulo d''ordine - O''PRESS'!K138</f>
        <v>0</v>
      </c>
      <c r="N57" s="61">
        <f t="shared" si="1"/>
        <v>0</v>
      </c>
      <c r="O57" s="62">
        <f t="shared" si="21"/>
        <v>0</v>
      </c>
    </row>
    <row r="58" spans="1:17" ht="12" customHeight="1" x14ac:dyDescent="0.25">
      <c r="B58" s="73" t="str">
        <f t="shared" si="7"/>
        <v>UNISEX</v>
      </c>
      <c r="C58" s="74" t="str">
        <f t="shared" si="28"/>
        <v>COD  04DG</v>
      </c>
      <c r="D58" s="74" t="str">
        <f t="shared" si="29"/>
        <v>LA LEVA CALCISTICA DEL '68</v>
      </c>
      <c r="E58" s="74" t="str">
        <f>+'Modulo d''ordine - O''PRESS'!M138</f>
        <v>GIALLA</v>
      </c>
      <c r="F58" s="74" t="str">
        <f>+'Modulo d''ordine - O''PRESS'!M139</f>
        <v>BIANCA/NERA</v>
      </c>
      <c r="G58" s="81"/>
      <c r="H58" s="79">
        <f>+'Modulo d''ordine - O''PRESS'!O130</f>
        <v>0</v>
      </c>
      <c r="I58" s="79">
        <f>+'Modulo d''ordine - O''PRESS'!O131</f>
        <v>0</v>
      </c>
      <c r="J58" s="79">
        <f>+'Modulo d''ordine - O''PRESS'!O132</f>
        <v>0</v>
      </c>
      <c r="K58" s="79">
        <f>+'Modulo d''ordine - O''PRESS'!O133</f>
        <v>0</v>
      </c>
      <c r="L58" s="80">
        <f t="shared" si="20"/>
        <v>0</v>
      </c>
      <c r="M58" s="62">
        <f>+'Modulo d''ordine - O''PRESS'!O138</f>
        <v>0</v>
      </c>
      <c r="N58" s="61">
        <f t="shared" si="1"/>
        <v>0</v>
      </c>
      <c r="O58" s="62">
        <f t="shared" si="21"/>
        <v>0</v>
      </c>
    </row>
    <row r="59" spans="1:17" ht="12" customHeight="1" x14ac:dyDescent="0.25">
      <c r="B59" s="73" t="str">
        <f t="shared" si="7"/>
        <v>UNISEX</v>
      </c>
      <c r="C59" s="72" t="str">
        <f>+'Modulo d''ordine - O''PRESS'!B146</f>
        <v>COD 05RG</v>
      </c>
      <c r="D59" s="72" t="str">
        <f>+'Modulo d''ordine - O''PRESS'!C142</f>
        <v>ESCLUSO IL CANE</v>
      </c>
      <c r="E59" s="72" t="str">
        <f>+'Modulo d''ordine - O''PRESS'!E150</f>
        <v>BIANCA</v>
      </c>
      <c r="F59" s="72" t="str">
        <f>+'Modulo d''ordine - O''PRESS'!E151</f>
        <v>ROSSA/NERA</v>
      </c>
      <c r="G59" s="121">
        <f>+'Modulo d''ordine - O''PRESS'!G285</f>
        <v>0</v>
      </c>
      <c r="H59" s="77">
        <f>+'Modulo d''ordine - O''PRESS'!G142</f>
        <v>0</v>
      </c>
      <c r="I59" s="77">
        <f>+'Modulo d''ordine - O''PRESS'!G143</f>
        <v>0</v>
      </c>
      <c r="J59" s="77">
        <f>+'Modulo d''ordine - O''PRESS'!G144</f>
        <v>0</v>
      </c>
      <c r="K59" s="77">
        <f>+'Modulo d''ordine - O''PRESS'!G145</f>
        <v>0</v>
      </c>
      <c r="L59" s="78">
        <f t="shared" si="20"/>
        <v>0</v>
      </c>
      <c r="M59" s="61">
        <f>+'Modulo d''ordine - O''PRESS'!G150</f>
        <v>0</v>
      </c>
      <c r="N59" s="61">
        <f t="shared" si="1"/>
        <v>0</v>
      </c>
      <c r="O59" s="62">
        <f t="shared" si="21"/>
        <v>0</v>
      </c>
    </row>
    <row r="60" spans="1:17" ht="12" customHeight="1" x14ac:dyDescent="0.25">
      <c r="B60" s="73" t="str">
        <f t="shared" si="7"/>
        <v>UNISEX</v>
      </c>
      <c r="C60" s="74" t="str">
        <f t="shared" ref="C60:C61" si="30">+C59</f>
        <v>COD 05RG</v>
      </c>
      <c r="D60" s="74" t="str">
        <f t="shared" ref="D60:D61" si="31">+D59</f>
        <v>ESCLUSO IL CANE</v>
      </c>
      <c r="E60" s="74" t="str">
        <f>+'Modulo d''ordine - O''PRESS'!I150</f>
        <v>NERA</v>
      </c>
      <c r="F60" s="74" t="str">
        <f>+'Modulo d''ordine - O''PRESS'!I151</f>
        <v>BIANCA/ROSSA</v>
      </c>
      <c r="G60" s="81">
        <f>+'Modulo d''ordine - O''PRESS'!K285</f>
        <v>0</v>
      </c>
      <c r="H60" s="79">
        <f>+'Modulo d''ordine - O''PRESS'!K142</f>
        <v>0</v>
      </c>
      <c r="I60" s="79">
        <f>+'Modulo d''ordine - O''PRESS'!K143</f>
        <v>0</v>
      </c>
      <c r="J60" s="79">
        <f>+'Modulo d''ordine - O''PRESS'!K144</f>
        <v>0</v>
      </c>
      <c r="K60" s="79">
        <f>+'Modulo d''ordine - O''PRESS'!K145</f>
        <v>0</v>
      </c>
      <c r="L60" s="80">
        <f t="shared" si="20"/>
        <v>0</v>
      </c>
      <c r="M60" s="62">
        <f>+'Modulo d''ordine - O''PRESS'!K150</f>
        <v>0</v>
      </c>
      <c r="N60" s="61">
        <f t="shared" si="1"/>
        <v>0</v>
      </c>
      <c r="O60" s="62">
        <f t="shared" si="21"/>
        <v>0</v>
      </c>
    </row>
    <row r="61" spans="1:17" ht="12" customHeight="1" x14ac:dyDescent="0.25">
      <c r="B61" s="73" t="str">
        <f t="shared" si="7"/>
        <v>UNISEX</v>
      </c>
      <c r="C61" s="74" t="str">
        <f t="shared" si="30"/>
        <v>COD 05RG</v>
      </c>
      <c r="D61" s="74" t="str">
        <f t="shared" si="31"/>
        <v>ESCLUSO IL CANE</v>
      </c>
      <c r="E61" s="74" t="str">
        <f>+'Modulo d''ordine - O''PRESS'!M150</f>
        <v>GIALLA</v>
      </c>
      <c r="F61" s="74" t="str">
        <f>+'Modulo d''ordine - O''PRESS'!M151</f>
        <v>NERA/ROSSA</v>
      </c>
      <c r="G61" s="81"/>
      <c r="H61" s="79">
        <f>+'Modulo d''ordine - O''PRESS'!O142</f>
        <v>0</v>
      </c>
      <c r="I61" s="79">
        <f>+'Modulo d''ordine - O''PRESS'!O143</f>
        <v>0</v>
      </c>
      <c r="J61" s="79">
        <f>+'Modulo d''ordine - O''PRESS'!O144</f>
        <v>0</v>
      </c>
      <c r="K61" s="79">
        <f>+'Modulo d''ordine - O''PRESS'!O145</f>
        <v>0</v>
      </c>
      <c r="L61" s="80">
        <f t="shared" si="20"/>
        <v>0</v>
      </c>
      <c r="M61" s="62">
        <f>+'Modulo d''ordine - O''PRESS'!O150</f>
        <v>0</v>
      </c>
      <c r="N61" s="61">
        <f t="shared" si="1"/>
        <v>0</v>
      </c>
      <c r="O61" s="62">
        <f t="shared" si="21"/>
        <v>0</v>
      </c>
    </row>
    <row r="62" spans="1:17" ht="12" customHeight="1" x14ac:dyDescent="0.25">
      <c r="B62" s="73" t="str">
        <f t="shared" si="7"/>
        <v>UNISEX</v>
      </c>
      <c r="C62" s="72" t="str">
        <f>+'Modulo d''ordine - O''PRESS'!B158</f>
        <v>COD 04GU</v>
      </c>
      <c r="D62" s="72" t="str">
        <f>+'Modulo d''ordine - O''PRESS'!C154</f>
        <v>L'AVVELENATA 1</v>
      </c>
      <c r="E62" s="72" t="str">
        <f>+'Modulo d''ordine - O''PRESS'!E162</f>
        <v>GRIGIA</v>
      </c>
      <c r="F62" s="72" t="str">
        <f>+'Modulo d''ordine - O''PRESS'!E163</f>
        <v>GIALLA</v>
      </c>
      <c r="G62" s="121">
        <f>+'Modulo d''ordine - O''PRESS'!G297</f>
        <v>0</v>
      </c>
      <c r="H62" s="77">
        <f>+'Modulo d''ordine - O''PRESS'!G154</f>
        <v>0</v>
      </c>
      <c r="I62" s="77">
        <f>+'Modulo d''ordine - O''PRESS'!G155</f>
        <v>0</v>
      </c>
      <c r="J62" s="77">
        <f>+'Modulo d''ordine - O''PRESS'!G156</f>
        <v>0</v>
      </c>
      <c r="K62" s="77">
        <f>+'Modulo d''ordine - O''PRESS'!G157</f>
        <v>0</v>
      </c>
      <c r="L62" s="78">
        <f t="shared" ref="L62:L79" si="32">SUM(G62:K62)</f>
        <v>0</v>
      </c>
      <c r="M62" s="61">
        <f>+'Modulo d''ordine - O''PRESS'!G162</f>
        <v>0</v>
      </c>
      <c r="N62" s="61">
        <f t="shared" si="1"/>
        <v>0</v>
      </c>
      <c r="O62" s="62">
        <f t="shared" si="21"/>
        <v>0</v>
      </c>
    </row>
    <row r="63" spans="1:17" ht="12" customHeight="1" x14ac:dyDescent="0.25">
      <c r="B63" s="73" t="str">
        <f t="shared" si="7"/>
        <v>UNISEX</v>
      </c>
      <c r="C63" s="74" t="str">
        <f t="shared" ref="C63:C64" si="33">+C62</f>
        <v>COD 04GU</v>
      </c>
      <c r="D63" s="74" t="str">
        <f t="shared" ref="D63:D64" si="34">+D62</f>
        <v>L'AVVELENATA 1</v>
      </c>
      <c r="E63" s="74" t="str">
        <f>+'Modulo d''ordine - O''PRESS'!I162</f>
        <v>BIANCA</v>
      </c>
      <c r="F63" s="74" t="str">
        <f>+'Modulo d''ordine - O''PRESS'!I163</f>
        <v>NERA</v>
      </c>
      <c r="G63" s="81">
        <f>+'Modulo d''ordine - O''PRESS'!K297</f>
        <v>0</v>
      </c>
      <c r="H63" s="79">
        <f>+'Modulo d''ordine - O''PRESS'!K154</f>
        <v>0</v>
      </c>
      <c r="I63" s="79">
        <f>+'Modulo d''ordine - O''PRESS'!K155</f>
        <v>0</v>
      </c>
      <c r="J63" s="79">
        <f>+'Modulo d''ordine - O''PRESS'!K156</f>
        <v>0</v>
      </c>
      <c r="K63" s="79">
        <f>+'Modulo d''ordine - O''PRESS'!K157</f>
        <v>0</v>
      </c>
      <c r="L63" s="80">
        <f t="shared" si="32"/>
        <v>0</v>
      </c>
      <c r="M63" s="62">
        <f>+'Modulo d''ordine - O''PRESS'!K162</f>
        <v>0</v>
      </c>
      <c r="N63" s="61">
        <f t="shared" si="1"/>
        <v>0</v>
      </c>
      <c r="O63" s="62">
        <f t="shared" si="21"/>
        <v>0</v>
      </c>
    </row>
    <row r="64" spans="1:17" ht="12" customHeight="1" x14ac:dyDescent="0.25">
      <c r="B64" s="73" t="str">
        <f t="shared" si="7"/>
        <v>UNISEX</v>
      </c>
      <c r="C64" s="74" t="str">
        <f t="shared" si="33"/>
        <v>COD 04GU</v>
      </c>
      <c r="D64" s="74" t="str">
        <f t="shared" si="34"/>
        <v>L'AVVELENATA 1</v>
      </c>
      <c r="E64" s="74" t="str">
        <f>+'Modulo d''ordine - O''PRESS'!M162</f>
        <v>BLU</v>
      </c>
      <c r="F64" s="74" t="str">
        <f>+'Modulo d''ordine - O''PRESS'!M163</f>
        <v>BIANCA</v>
      </c>
      <c r="G64" s="81"/>
      <c r="H64" s="79">
        <f>+'Modulo d''ordine - O''PRESS'!O154</f>
        <v>0</v>
      </c>
      <c r="I64" s="79">
        <f>+'Modulo d''ordine - O''PRESS'!O155</f>
        <v>0</v>
      </c>
      <c r="J64" s="79">
        <f>+'Modulo d''ordine - O''PRESS'!O156</f>
        <v>0</v>
      </c>
      <c r="K64" s="79">
        <f>+'Modulo d''ordine - O''PRESS'!O157</f>
        <v>0</v>
      </c>
      <c r="L64" s="80">
        <f t="shared" si="32"/>
        <v>0</v>
      </c>
      <c r="M64" s="62">
        <f>+'Modulo d''ordine - O''PRESS'!O162</f>
        <v>0</v>
      </c>
      <c r="N64" s="61">
        <f t="shared" si="1"/>
        <v>0</v>
      </c>
      <c r="O64" s="62">
        <f t="shared" si="21"/>
        <v>0</v>
      </c>
    </row>
    <row r="65" spans="2:15" ht="12" customHeight="1" x14ac:dyDescent="0.25">
      <c r="B65" s="73" t="str">
        <f t="shared" si="7"/>
        <v>UNISEX</v>
      </c>
      <c r="C65" s="72" t="str">
        <f>+'Modulo d''ordine - O''PRESS'!B170</f>
        <v>COD 04GUbis</v>
      </c>
      <c r="D65" s="72" t="str">
        <f>+'Modulo d''ordine - O''PRESS'!C166</f>
        <v>L'AVVELENATA 2</v>
      </c>
      <c r="E65" s="72" t="str">
        <f>+'Modulo d''ordine - O''PRESS'!E174</f>
        <v>BLU</v>
      </c>
      <c r="F65" s="72" t="str">
        <f>+'Modulo d''ordine - O''PRESS'!E175</f>
        <v>BIANCA</v>
      </c>
      <c r="G65" s="121">
        <f>+'Modulo d''ordine - O''PRESS'!G309</f>
        <v>0</v>
      </c>
      <c r="H65" s="77">
        <f>+'Modulo d''ordine - O''PRESS'!G166</f>
        <v>0</v>
      </c>
      <c r="I65" s="77">
        <f>+'Modulo d''ordine - O''PRESS'!G167</f>
        <v>0</v>
      </c>
      <c r="J65" s="77">
        <f>+'Modulo d''ordine - O''PRESS'!G168</f>
        <v>0</v>
      </c>
      <c r="K65" s="77">
        <f>+'Modulo d''ordine - O''PRESS'!G169</f>
        <v>0</v>
      </c>
      <c r="L65" s="78">
        <f t="shared" si="32"/>
        <v>0</v>
      </c>
      <c r="M65" s="61">
        <f>+'Modulo d''ordine - O''PRESS'!G174</f>
        <v>0</v>
      </c>
      <c r="N65" s="61">
        <f t="shared" si="1"/>
        <v>0</v>
      </c>
      <c r="O65" s="62">
        <f t="shared" si="21"/>
        <v>0</v>
      </c>
    </row>
    <row r="66" spans="2:15" ht="12" customHeight="1" x14ac:dyDescent="0.25">
      <c r="B66" s="73" t="str">
        <f t="shared" si="7"/>
        <v>UNISEX</v>
      </c>
      <c r="C66" s="74" t="str">
        <f t="shared" ref="C66:C67" si="35">+C65</f>
        <v>COD 04GUbis</v>
      </c>
      <c r="D66" s="74" t="str">
        <f t="shared" ref="D66:D67" si="36">+D65</f>
        <v>L'AVVELENATA 2</v>
      </c>
      <c r="E66" s="74" t="str">
        <f>+'Modulo d''ordine - O''PRESS'!I174</f>
        <v>NERA</v>
      </c>
      <c r="F66" s="74" t="str">
        <f>+'Modulo d''ordine - O''PRESS'!I175</f>
        <v>BIANCA</v>
      </c>
      <c r="G66" s="81">
        <f>+'Modulo d''ordine - O''PRESS'!K309</f>
        <v>0</v>
      </c>
      <c r="H66" s="79">
        <f>+'Modulo d''ordine - O''PRESS'!K166</f>
        <v>0</v>
      </c>
      <c r="I66" s="79">
        <f>+'Modulo d''ordine - O''PRESS'!K167</f>
        <v>0</v>
      </c>
      <c r="J66" s="79">
        <f>+'Modulo d''ordine - O''PRESS'!K168</f>
        <v>0</v>
      </c>
      <c r="K66" s="79">
        <f>+'Modulo d''ordine - O''PRESS'!K169</f>
        <v>0</v>
      </c>
      <c r="L66" s="80">
        <f t="shared" si="32"/>
        <v>0</v>
      </c>
      <c r="M66" s="62">
        <f>+'Modulo d''ordine - O''PRESS'!K174</f>
        <v>0</v>
      </c>
      <c r="N66" s="61">
        <f t="shared" si="1"/>
        <v>0</v>
      </c>
      <c r="O66" s="62">
        <f t="shared" si="21"/>
        <v>0</v>
      </c>
    </row>
    <row r="67" spans="2:15" ht="12" customHeight="1" x14ac:dyDescent="0.25">
      <c r="B67" s="73" t="str">
        <f t="shared" si="7"/>
        <v>UNISEX</v>
      </c>
      <c r="C67" s="74" t="str">
        <f t="shared" si="35"/>
        <v>COD 04GUbis</v>
      </c>
      <c r="D67" s="74" t="str">
        <f t="shared" si="36"/>
        <v>L'AVVELENATA 2</v>
      </c>
      <c r="E67" s="74" t="str">
        <f>+'Modulo d''ordine - O''PRESS'!M174</f>
        <v>BIANCA</v>
      </c>
      <c r="F67" s="74" t="str">
        <f>+'Modulo d''ordine - O''PRESS'!M175</f>
        <v>NERA</v>
      </c>
      <c r="G67" s="81"/>
      <c r="H67" s="79">
        <f>+'Modulo d''ordine - O''PRESS'!O166</f>
        <v>0</v>
      </c>
      <c r="I67" s="79">
        <f>+'Modulo d''ordine - O''PRESS'!O167</f>
        <v>0</v>
      </c>
      <c r="J67" s="79">
        <f>+'Modulo d''ordine - O''PRESS'!O168</f>
        <v>0</v>
      </c>
      <c r="K67" s="79">
        <f>+'Modulo d''ordine - O''PRESS'!O169</f>
        <v>0</v>
      </c>
      <c r="L67" s="80">
        <f t="shared" si="32"/>
        <v>0</v>
      </c>
      <c r="M67" s="62">
        <f>+'Modulo d''ordine - O''PRESS'!O174</f>
        <v>0</v>
      </c>
      <c r="N67" s="61">
        <f t="shared" si="1"/>
        <v>0</v>
      </c>
      <c r="O67" s="62">
        <f t="shared" si="21"/>
        <v>0</v>
      </c>
    </row>
    <row r="68" spans="2:15" ht="12" customHeight="1" x14ac:dyDescent="0.25">
      <c r="B68" s="73" t="str">
        <f t="shared" si="7"/>
        <v>UNISEX</v>
      </c>
      <c r="C68" s="72" t="str">
        <f>+'Modulo d''ordine - O''PRESS'!B182</f>
        <v>COD 03GU</v>
      </c>
      <c r="D68" s="72" t="str">
        <f>+'Modulo d''ordine - O''PRESS'!C178</f>
        <v>CANZONE DI NOTTE N°2</v>
      </c>
      <c r="E68" s="72" t="str">
        <f>+'Modulo d''ordine - O''PRESS'!E186</f>
        <v>NERA</v>
      </c>
      <c r="F68" s="72" t="str">
        <f>+'Modulo d''ordine - O''PRESS'!E187</f>
        <v>BIANCA</v>
      </c>
      <c r="G68" s="121">
        <f>+'Modulo d''ordine - O''PRESS'!G321</f>
        <v>0</v>
      </c>
      <c r="H68" s="77">
        <f>+'Modulo d''ordine - O''PRESS'!G178</f>
        <v>0</v>
      </c>
      <c r="I68" s="77">
        <f>+'Modulo d''ordine - O''PRESS'!G179</f>
        <v>0</v>
      </c>
      <c r="J68" s="77">
        <f>+'Modulo d''ordine - O''PRESS'!G180</f>
        <v>0</v>
      </c>
      <c r="K68" s="77">
        <f>+'Modulo d''ordine - O''PRESS'!G181</f>
        <v>0</v>
      </c>
      <c r="L68" s="78">
        <f t="shared" si="32"/>
        <v>0</v>
      </c>
      <c r="M68" s="61">
        <f>+'Modulo d''ordine - O''PRESS'!G186</f>
        <v>0</v>
      </c>
      <c r="N68" s="61">
        <f t="shared" si="1"/>
        <v>0</v>
      </c>
      <c r="O68" s="62">
        <f t="shared" si="21"/>
        <v>0</v>
      </c>
    </row>
    <row r="69" spans="2:15" ht="12" customHeight="1" x14ac:dyDescent="0.25">
      <c r="B69" s="73" t="str">
        <f t="shared" si="7"/>
        <v>UNISEX</v>
      </c>
      <c r="C69" s="74" t="str">
        <f t="shared" ref="C69:C70" si="37">+C68</f>
        <v>COD 03GU</v>
      </c>
      <c r="D69" s="74" t="str">
        <f t="shared" ref="D69:D70" si="38">+D68</f>
        <v>CANZONE DI NOTTE N°2</v>
      </c>
      <c r="E69" s="74" t="str">
        <f>+'Modulo d''ordine - O''PRESS'!I186</f>
        <v>BIANCA</v>
      </c>
      <c r="F69" s="74" t="str">
        <f>+'Modulo d''ordine - O''PRESS'!I187</f>
        <v>NERA</v>
      </c>
      <c r="G69" s="81">
        <f>+'Modulo d''ordine - O''PRESS'!K321</f>
        <v>0</v>
      </c>
      <c r="H69" s="79">
        <f>+'Modulo d''ordine - O''PRESS'!K178</f>
        <v>0</v>
      </c>
      <c r="I69" s="79">
        <f>+'Modulo d''ordine - O''PRESS'!K179</f>
        <v>0</v>
      </c>
      <c r="J69" s="79">
        <f>+'Modulo d''ordine - O''PRESS'!K180</f>
        <v>0</v>
      </c>
      <c r="K69" s="79">
        <f>+'Modulo d''ordine - O''PRESS'!K181</f>
        <v>0</v>
      </c>
      <c r="L69" s="80">
        <f t="shared" si="32"/>
        <v>0</v>
      </c>
      <c r="M69" s="62">
        <f>+'Modulo d''ordine - O''PRESS'!K186</f>
        <v>0</v>
      </c>
      <c r="N69" s="61">
        <f t="shared" si="1"/>
        <v>0</v>
      </c>
      <c r="O69" s="62">
        <f t="shared" si="21"/>
        <v>0</v>
      </c>
    </row>
    <row r="70" spans="2:15" ht="12" customHeight="1" x14ac:dyDescent="0.25">
      <c r="B70" s="73" t="str">
        <f t="shared" si="7"/>
        <v>UNISEX</v>
      </c>
      <c r="C70" s="74" t="str">
        <f t="shared" si="37"/>
        <v>COD 03GU</v>
      </c>
      <c r="D70" s="74" t="str">
        <f t="shared" si="38"/>
        <v>CANZONE DI NOTTE N°2</v>
      </c>
      <c r="E70" s="74" t="str">
        <f>+'Modulo d''ordine - O''PRESS'!M186</f>
        <v>AZZURRA</v>
      </c>
      <c r="F70" s="74" t="str">
        <f>+'Modulo d''ordine - O''PRESS'!M187</f>
        <v>NERA</v>
      </c>
      <c r="G70" s="81"/>
      <c r="H70" s="79">
        <f>+'Modulo d''ordine - O''PRESS'!O178</f>
        <v>0</v>
      </c>
      <c r="I70" s="79">
        <f>+'Modulo d''ordine - O''PRESS'!O179</f>
        <v>0</v>
      </c>
      <c r="J70" s="79">
        <f>+'Modulo d''ordine - O''PRESS'!O180</f>
        <v>0</v>
      </c>
      <c r="K70" s="79">
        <f>+'Modulo d''ordine - O''PRESS'!O181</f>
        <v>0</v>
      </c>
      <c r="L70" s="80">
        <f t="shared" si="32"/>
        <v>0</v>
      </c>
      <c r="M70" s="62">
        <f>+'Modulo d''ordine - O''PRESS'!O186</f>
        <v>0</v>
      </c>
      <c r="N70" s="61">
        <f t="shared" si="1"/>
        <v>0</v>
      </c>
      <c r="O70" s="62">
        <f t="shared" si="21"/>
        <v>0</v>
      </c>
    </row>
    <row r="71" spans="2:15" ht="12" customHeight="1" x14ac:dyDescent="0.25">
      <c r="B71" s="73" t="str">
        <f t="shared" si="7"/>
        <v>UNISEX</v>
      </c>
      <c r="C71" s="72" t="str">
        <f>+'Modulo d''ordine - O''PRESS'!B194</f>
        <v>COD 05GU</v>
      </c>
      <c r="D71" s="72" t="str">
        <f>+'Modulo d''ordine - O''PRESS'!C190</f>
        <v>GLI AMICI</v>
      </c>
      <c r="E71" s="72" t="str">
        <f>+'Modulo d''ordine - O''PRESS'!E198</f>
        <v>GRIGIA</v>
      </c>
      <c r="F71" s="72" t="str">
        <f>+'Modulo d''ordine - O''PRESS'!E199</f>
        <v>GIALLA</v>
      </c>
      <c r="G71" s="121">
        <f>+'Modulo d''ordine - O''PRESS'!G333</f>
        <v>0</v>
      </c>
      <c r="H71" s="77">
        <f>+'Modulo d''ordine - O''PRESS'!G190</f>
        <v>0</v>
      </c>
      <c r="I71" s="77">
        <f>+'Modulo d''ordine - O''PRESS'!G191</f>
        <v>0</v>
      </c>
      <c r="J71" s="77">
        <f>+'Modulo d''ordine - O''PRESS'!G192</f>
        <v>0</v>
      </c>
      <c r="K71" s="77">
        <f>+'Modulo d''ordine - O''PRESS'!G193</f>
        <v>0</v>
      </c>
      <c r="L71" s="78">
        <f t="shared" si="32"/>
        <v>0</v>
      </c>
      <c r="M71" s="61">
        <f>+'Modulo d''ordine - O''PRESS'!G198</f>
        <v>0</v>
      </c>
      <c r="N71" s="61">
        <f t="shared" si="1"/>
        <v>0</v>
      </c>
      <c r="O71" s="62">
        <f t="shared" si="21"/>
        <v>0</v>
      </c>
    </row>
    <row r="72" spans="2:15" ht="12" customHeight="1" x14ac:dyDescent="0.25">
      <c r="B72" s="73" t="str">
        <f t="shared" si="7"/>
        <v>UNISEX</v>
      </c>
      <c r="C72" s="74" t="str">
        <f t="shared" ref="C72:C73" si="39">+C71</f>
        <v>COD 05GU</v>
      </c>
      <c r="D72" s="74" t="str">
        <f t="shared" ref="D72:D73" si="40">+D71</f>
        <v>GLI AMICI</v>
      </c>
      <c r="E72" s="74" t="str">
        <f>+'Modulo d''ordine - O''PRESS'!I198</f>
        <v>BLU</v>
      </c>
      <c r="F72" s="74" t="str">
        <f>+'Modulo d''ordine - O''PRESS'!I199</f>
        <v>BIANCA</v>
      </c>
      <c r="G72" s="81">
        <f>+'Modulo d''ordine - O''PRESS'!K333</f>
        <v>0</v>
      </c>
      <c r="H72" s="79">
        <f>+'Modulo d''ordine - O''PRESS'!K190</f>
        <v>0</v>
      </c>
      <c r="I72" s="79">
        <f>+'Modulo d''ordine - O''PRESS'!K191</f>
        <v>0</v>
      </c>
      <c r="J72" s="79">
        <f>+'Modulo d''ordine - O''PRESS'!K192</f>
        <v>0</v>
      </c>
      <c r="K72" s="79">
        <f>+'Modulo d''ordine - O''PRESS'!K193</f>
        <v>0</v>
      </c>
      <c r="L72" s="80">
        <f t="shared" si="32"/>
        <v>0</v>
      </c>
      <c r="M72" s="62">
        <f>+'Modulo d''ordine - O''PRESS'!K198</f>
        <v>0</v>
      </c>
      <c r="N72" s="61">
        <f t="shared" si="1"/>
        <v>0</v>
      </c>
      <c r="O72" s="62">
        <f t="shared" si="21"/>
        <v>0</v>
      </c>
    </row>
    <row r="73" spans="2:15" ht="12" customHeight="1" x14ac:dyDescent="0.25">
      <c r="B73" s="73" t="str">
        <f t="shared" si="7"/>
        <v>UNISEX</v>
      </c>
      <c r="C73" s="74" t="str">
        <f t="shared" si="39"/>
        <v>COD 05GU</v>
      </c>
      <c r="D73" s="74" t="str">
        <f t="shared" si="40"/>
        <v>GLI AMICI</v>
      </c>
      <c r="E73" s="74" t="str">
        <f>+'Modulo d''ordine - O''PRESS'!M198</f>
        <v>AZZURRA</v>
      </c>
      <c r="F73" s="74" t="str">
        <f>+'Modulo d''ordine - O''PRESS'!M199</f>
        <v>NERA</v>
      </c>
      <c r="G73" s="81"/>
      <c r="H73" s="79">
        <f>+'Modulo d''ordine - O''PRESS'!O190</f>
        <v>0</v>
      </c>
      <c r="I73" s="79">
        <f>+'Modulo d''ordine - O''PRESS'!O191</f>
        <v>0</v>
      </c>
      <c r="J73" s="79">
        <f>+'Modulo d''ordine - O''PRESS'!O192</f>
        <v>0</v>
      </c>
      <c r="K73" s="79">
        <f>+'Modulo d''ordine - O''PRESS'!O193</f>
        <v>0</v>
      </c>
      <c r="L73" s="80">
        <f t="shared" si="32"/>
        <v>0</v>
      </c>
      <c r="M73" s="62">
        <f>+'Modulo d''ordine - O''PRESS'!O198</f>
        <v>0</v>
      </c>
      <c r="N73" s="61">
        <f t="shared" si="1"/>
        <v>0</v>
      </c>
      <c r="O73" s="62">
        <f t="shared" si="21"/>
        <v>0</v>
      </c>
    </row>
    <row r="74" spans="2:15" ht="12" customHeight="1" x14ac:dyDescent="0.25">
      <c r="B74" s="73" t="str">
        <f t="shared" si="7"/>
        <v>UNISEX</v>
      </c>
      <c r="C74" s="72" t="str">
        <f>+'Modulo d''ordine - O''PRESS'!B206</f>
        <v>COD 06GU</v>
      </c>
      <c r="D74" s="72" t="str">
        <f>+'Modulo d''ordine - O''PRESS'!C202</f>
        <v>HO ANCORA LA FORZA</v>
      </c>
      <c r="E74" s="72" t="str">
        <f>+'Modulo d''ordine - O''PRESS'!E210</f>
        <v>BLU</v>
      </c>
      <c r="F74" s="72" t="str">
        <f>+'Modulo d''ordine - O''PRESS'!E211</f>
        <v>BIANCA</v>
      </c>
      <c r="G74" s="121">
        <f>+'Modulo d''ordine - O''PRESS'!G345</f>
        <v>0</v>
      </c>
      <c r="H74" s="77">
        <f>+'Modulo d''ordine - O''PRESS'!G202</f>
        <v>0</v>
      </c>
      <c r="I74" s="77">
        <f>+'Modulo d''ordine - O''PRESS'!G203</f>
        <v>0</v>
      </c>
      <c r="J74" s="77">
        <f>+'Modulo d''ordine - O''PRESS'!G204</f>
        <v>0</v>
      </c>
      <c r="K74" s="77">
        <f>+'Modulo d''ordine - O''PRESS'!G205</f>
        <v>0</v>
      </c>
      <c r="L74" s="78">
        <f t="shared" si="32"/>
        <v>0</v>
      </c>
      <c r="M74" s="61">
        <f>+'Modulo d''ordine - O''PRESS'!G210</f>
        <v>0</v>
      </c>
      <c r="N74" s="61">
        <f t="shared" si="1"/>
        <v>0</v>
      </c>
      <c r="O74" s="62">
        <f t="shared" si="21"/>
        <v>0</v>
      </c>
    </row>
    <row r="75" spans="2:15" ht="12" customHeight="1" x14ac:dyDescent="0.25">
      <c r="B75" s="73" t="str">
        <f t="shared" si="7"/>
        <v>UNISEX</v>
      </c>
      <c r="C75" s="74" t="str">
        <f t="shared" ref="C75:C76" si="41">+C74</f>
        <v>COD 06GU</v>
      </c>
      <c r="D75" s="74" t="str">
        <f t="shared" ref="D75:D76" si="42">+D74</f>
        <v>HO ANCORA LA FORZA</v>
      </c>
      <c r="E75" s="74" t="str">
        <f>+'Modulo d''ordine - O''PRESS'!I210</f>
        <v>GRIGIA</v>
      </c>
      <c r="F75" s="74" t="str">
        <f>+'Modulo d''ordine - O''PRESS'!I211</f>
        <v>GIALLA</v>
      </c>
      <c r="G75" s="81">
        <f>+'Modulo d''ordine - O''PRESS'!K345</f>
        <v>0</v>
      </c>
      <c r="H75" s="79">
        <f>+'Modulo d''ordine - O''PRESS'!K202</f>
        <v>0</v>
      </c>
      <c r="I75" s="79">
        <f>+'Modulo d''ordine - O''PRESS'!K203</f>
        <v>0</v>
      </c>
      <c r="J75" s="79">
        <f>+'Modulo d''ordine - O''PRESS'!K204</f>
        <v>0</v>
      </c>
      <c r="K75" s="79">
        <f>+'Modulo d''ordine - O''PRESS'!K205</f>
        <v>0</v>
      </c>
      <c r="L75" s="80">
        <f t="shared" si="32"/>
        <v>0</v>
      </c>
      <c r="M75" s="62">
        <f>+'Modulo d''ordine - O''PRESS'!K210</f>
        <v>0</v>
      </c>
      <c r="N75" s="61">
        <f t="shared" si="1"/>
        <v>0</v>
      </c>
      <c r="O75" s="62">
        <f t="shared" si="21"/>
        <v>0</v>
      </c>
    </row>
    <row r="76" spans="2:15" ht="12" customHeight="1" x14ac:dyDescent="0.25">
      <c r="B76" s="73" t="str">
        <f t="shared" si="7"/>
        <v>UNISEX</v>
      </c>
      <c r="C76" s="74" t="str">
        <f t="shared" si="41"/>
        <v>COD 06GU</v>
      </c>
      <c r="D76" s="74" t="str">
        <f t="shared" si="42"/>
        <v>HO ANCORA LA FORZA</v>
      </c>
      <c r="E76" s="74" t="str">
        <f>+'Modulo d''ordine - O''PRESS'!M210</f>
        <v>NERA</v>
      </c>
      <c r="F76" s="74" t="str">
        <f>+'Modulo d''ordine - O''PRESS'!M211</f>
        <v>BIANCA</v>
      </c>
      <c r="G76" s="81"/>
      <c r="H76" s="79">
        <f>+'Modulo d''ordine - O''PRESS'!O202</f>
        <v>0</v>
      </c>
      <c r="I76" s="79">
        <f>+'Modulo d''ordine - O''PRESS'!O203</f>
        <v>0</v>
      </c>
      <c r="J76" s="79">
        <f>+'Modulo d''ordine - O''PRESS'!O204</f>
        <v>0</v>
      </c>
      <c r="K76" s="79">
        <f>+'Modulo d''ordine - O''PRESS'!O205</f>
        <v>0</v>
      </c>
      <c r="L76" s="80">
        <f t="shared" si="32"/>
        <v>0</v>
      </c>
      <c r="M76" s="62">
        <f>+'Modulo d''ordine - O''PRESS'!O210</f>
        <v>0</v>
      </c>
      <c r="N76" s="61">
        <f t="shared" si="1"/>
        <v>0</v>
      </c>
      <c r="O76" s="62">
        <f t="shared" si="21"/>
        <v>0</v>
      </c>
    </row>
    <row r="77" spans="2:15" ht="12" customHeight="1" x14ac:dyDescent="0.25">
      <c r="B77" s="73" t="str">
        <f t="shared" si="7"/>
        <v>UNISEX</v>
      </c>
      <c r="C77" s="72" t="str">
        <f>+'Modulo d''ordine - O''PRESS'!B218</f>
        <v>COD PR01</v>
      </c>
      <c r="D77" s="72" t="str">
        <f>+'Modulo d''ordine - O''PRESS'!C214</f>
        <v>GAGARIN</v>
      </c>
      <c r="E77" s="72" t="str">
        <f>+'Modulo d''ordine - O''PRESS'!E222</f>
        <v>NERA</v>
      </c>
      <c r="F77" s="72" t="str">
        <f>+'Modulo d''ordine - O''PRESS'!E223</f>
        <v>BIANCA/AZZURRA</v>
      </c>
      <c r="G77" s="121">
        <f>+'Modulo d''ordine - O''PRESS'!G357</f>
        <v>0</v>
      </c>
      <c r="H77" s="77">
        <f>+'Modulo d''ordine - O''PRESS'!G214</f>
        <v>0</v>
      </c>
      <c r="I77" s="77">
        <f>+'Modulo d''ordine - O''PRESS'!G215</f>
        <v>0</v>
      </c>
      <c r="J77" s="77">
        <f>+'Modulo d''ordine - O''PRESS'!G216</f>
        <v>0</v>
      </c>
      <c r="K77" s="77">
        <f>+'Modulo d''ordine - O''PRESS'!G217</f>
        <v>0</v>
      </c>
      <c r="L77" s="78">
        <f t="shared" si="32"/>
        <v>0</v>
      </c>
      <c r="M77" s="61">
        <f>+'Modulo d''ordine - O''PRESS'!G222</f>
        <v>0</v>
      </c>
      <c r="N77" s="61">
        <f t="shared" si="1"/>
        <v>0</v>
      </c>
      <c r="O77" s="62">
        <f t="shared" si="21"/>
        <v>0</v>
      </c>
    </row>
    <row r="78" spans="2:15" ht="12" customHeight="1" x14ac:dyDescent="0.25">
      <c r="B78" s="73" t="str">
        <f t="shared" si="7"/>
        <v>UNISEX</v>
      </c>
      <c r="C78" s="74" t="str">
        <f t="shared" ref="C78:C79" si="43">+C77</f>
        <v>COD PR01</v>
      </c>
      <c r="D78" s="74" t="str">
        <f t="shared" ref="D78:D79" si="44">+D77</f>
        <v>GAGARIN</v>
      </c>
      <c r="E78" s="74" t="str">
        <f>+'Modulo d''ordine - O''PRESS'!I222</f>
        <v>BLU</v>
      </c>
      <c r="F78" s="74" t="str">
        <f>+'Modulo d''ordine - O''PRESS'!I223</f>
        <v>BIANCA/AZZURRA</v>
      </c>
      <c r="G78" s="81">
        <f>+'Modulo d''ordine - O''PRESS'!K357</f>
        <v>0</v>
      </c>
      <c r="H78" s="79">
        <f>+'Modulo d''ordine - O''PRESS'!K214</f>
        <v>0</v>
      </c>
      <c r="I78" s="79">
        <f>+'Modulo d''ordine - O''PRESS'!K215</f>
        <v>0</v>
      </c>
      <c r="J78" s="79">
        <f>+'Modulo d''ordine - O''PRESS'!K216</f>
        <v>0</v>
      </c>
      <c r="K78" s="79">
        <f>+'Modulo d''ordine - O''PRESS'!K217</f>
        <v>0</v>
      </c>
      <c r="L78" s="80">
        <f t="shared" si="32"/>
        <v>0</v>
      </c>
      <c r="M78" s="62">
        <f>+'Modulo d''ordine - O''PRESS'!K222</f>
        <v>0</v>
      </c>
      <c r="N78" s="61">
        <f t="shared" si="1"/>
        <v>0</v>
      </c>
      <c r="O78" s="62">
        <f t="shared" si="21"/>
        <v>0</v>
      </c>
    </row>
    <row r="79" spans="2:15" ht="12" customHeight="1" x14ac:dyDescent="0.25">
      <c r="B79" s="73" t="str">
        <f t="shared" si="7"/>
        <v>UNISEX</v>
      </c>
      <c r="C79" s="74" t="str">
        <f t="shared" si="43"/>
        <v>COD PR01</v>
      </c>
      <c r="D79" s="74" t="str">
        <f t="shared" si="44"/>
        <v>GAGARIN</v>
      </c>
      <c r="E79" s="74">
        <f>+'Modulo d''ordine - O''PRESS'!M222</f>
        <v>0</v>
      </c>
      <c r="F79" s="74">
        <f>+'Modulo d''ordine - O''PRESS'!M223</f>
        <v>0</v>
      </c>
      <c r="G79" s="81"/>
      <c r="H79" s="79">
        <f>+'Modulo d''ordine - O''PRESS'!O214</f>
        <v>0</v>
      </c>
      <c r="I79" s="79">
        <f>+'Modulo d''ordine - O''PRESS'!O215</f>
        <v>0</v>
      </c>
      <c r="J79" s="79">
        <f>+'Modulo d''ordine - O''PRESS'!O216</f>
        <v>0</v>
      </c>
      <c r="K79" s="79">
        <f>+'Modulo d''ordine - O''PRESS'!O217</f>
        <v>0</v>
      </c>
      <c r="L79" s="80">
        <f t="shared" si="32"/>
        <v>0</v>
      </c>
      <c r="M79" s="62">
        <f>+'Modulo d''ordine - O''PRESS'!O222</f>
        <v>0</v>
      </c>
      <c r="N79" s="61">
        <f t="shared" si="1"/>
        <v>0</v>
      </c>
      <c r="O79" s="62">
        <f t="shared" si="21"/>
        <v>0</v>
      </c>
    </row>
    <row r="80" spans="2:15" ht="12" customHeight="1" x14ac:dyDescent="0.25">
      <c r="B80" s="73" t="str">
        <f t="shared" si="7"/>
        <v>UNISEX</v>
      </c>
      <c r="C80" s="72" t="str">
        <f>+'Modulo d''ordine - O''PRESS'!B230</f>
        <v>COD ESO1</v>
      </c>
      <c r="D80" s="72" t="str">
        <f>+'Modulo d''ordine - O''PRESS'!C226</f>
        <v>I CAN CHANGE THE WORLD</v>
      </c>
      <c r="E80" s="72" t="str">
        <f>+'Modulo d''ordine - O''PRESS'!E234</f>
        <v>GRIGIA</v>
      </c>
      <c r="F80" s="72" t="str">
        <f>+'Modulo d''ordine - O''PRESS'!E235</f>
        <v>GIALLA</v>
      </c>
      <c r="G80" s="121">
        <f>+'Modulo d''ordine - O''PRESS'!G369</f>
        <v>0</v>
      </c>
      <c r="H80" s="77">
        <f>+'Modulo d''ordine - O''PRESS'!G226</f>
        <v>0</v>
      </c>
      <c r="I80" s="77">
        <f>+'Modulo d''ordine - O''PRESS'!G227</f>
        <v>0</v>
      </c>
      <c r="J80" s="77">
        <f>+'Modulo d''ordine - O''PRESS'!G228</f>
        <v>0</v>
      </c>
      <c r="K80" s="77">
        <f>+'Modulo d''ordine - O''PRESS'!G229</f>
        <v>0</v>
      </c>
      <c r="L80" s="78">
        <f t="shared" ref="L80:L94" si="45">SUM(G80:K80)</f>
        <v>0</v>
      </c>
      <c r="M80" s="61">
        <f>+'Modulo d''ordine - O''PRESS'!G234</f>
        <v>0</v>
      </c>
      <c r="N80" s="61">
        <f t="shared" si="1"/>
        <v>0</v>
      </c>
      <c r="O80" s="62">
        <f t="shared" si="21"/>
        <v>0</v>
      </c>
    </row>
    <row r="81" spans="2:15" ht="12" customHeight="1" x14ac:dyDescent="0.25">
      <c r="B81" s="73" t="str">
        <f t="shared" si="7"/>
        <v>UNISEX</v>
      </c>
      <c r="C81" s="74" t="str">
        <f t="shared" ref="C81:C82" si="46">+C80</f>
        <v>COD ESO1</v>
      </c>
      <c r="D81" s="74" t="str">
        <f t="shared" ref="D81:D82" si="47">+D80</f>
        <v>I CAN CHANGE THE WORLD</v>
      </c>
      <c r="E81" s="74" t="str">
        <f>+'Modulo d''ordine - O''PRESS'!I234</f>
        <v>BLU</v>
      </c>
      <c r="F81" s="74" t="str">
        <f>+'Modulo d''ordine - O''PRESS'!I235</f>
        <v>BIANCA</v>
      </c>
      <c r="G81" s="81">
        <f>+'Modulo d''ordine - O''PRESS'!K369</f>
        <v>0</v>
      </c>
      <c r="H81" s="79">
        <f>+'Modulo d''ordine - O''PRESS'!K226</f>
        <v>0</v>
      </c>
      <c r="I81" s="79">
        <f>+'Modulo d''ordine - O''PRESS'!K227</f>
        <v>0</v>
      </c>
      <c r="J81" s="79">
        <f>+'Modulo d''ordine - O''PRESS'!K228</f>
        <v>0</v>
      </c>
      <c r="K81" s="79">
        <f>+'Modulo d''ordine - O''PRESS'!K229</f>
        <v>0</v>
      </c>
      <c r="L81" s="80">
        <f t="shared" si="45"/>
        <v>0</v>
      </c>
      <c r="M81" s="62">
        <f>+'Modulo d''ordine - O''PRESS'!K234</f>
        <v>0</v>
      </c>
      <c r="N81" s="61">
        <f t="shared" si="1"/>
        <v>0</v>
      </c>
      <c r="O81" s="62">
        <f t="shared" si="21"/>
        <v>0</v>
      </c>
    </row>
    <row r="82" spans="2:15" ht="12" customHeight="1" x14ac:dyDescent="0.25">
      <c r="B82" s="73" t="str">
        <f t="shared" si="7"/>
        <v>UNISEX</v>
      </c>
      <c r="C82" s="74" t="str">
        <f t="shared" si="46"/>
        <v>COD ESO1</v>
      </c>
      <c r="D82" s="74" t="str">
        <f t="shared" si="47"/>
        <v>I CAN CHANGE THE WORLD</v>
      </c>
      <c r="E82" s="74" t="str">
        <f>+'Modulo d''ordine - O''PRESS'!M234</f>
        <v>AZZURRA</v>
      </c>
      <c r="F82" s="74" t="str">
        <f>+'Modulo d''ordine - O''PRESS'!M235</f>
        <v>NERA</v>
      </c>
      <c r="G82" s="81"/>
      <c r="H82" s="79">
        <f>+'Modulo d''ordine - O''PRESS'!O226</f>
        <v>0</v>
      </c>
      <c r="I82" s="79">
        <f>+'Modulo d''ordine - O''PRESS'!O227</f>
        <v>0</v>
      </c>
      <c r="J82" s="79">
        <f>+'Modulo d''ordine - O''PRESS'!O228</f>
        <v>0</v>
      </c>
      <c r="K82" s="79">
        <f>+'Modulo d''ordine - O''PRESS'!O229</f>
        <v>0</v>
      </c>
      <c r="L82" s="80">
        <f t="shared" si="45"/>
        <v>0</v>
      </c>
      <c r="M82" s="62">
        <f>+'Modulo d''ordine - O''PRESS'!O234</f>
        <v>0</v>
      </c>
      <c r="N82" s="61">
        <f t="shared" si="1"/>
        <v>0</v>
      </c>
      <c r="O82" s="62">
        <f t="shared" si="21"/>
        <v>0</v>
      </c>
    </row>
    <row r="83" spans="2:15" ht="12" customHeight="1" x14ac:dyDescent="0.25">
      <c r="B83" s="73" t="str">
        <f t="shared" si="7"/>
        <v>UNISEX</v>
      </c>
      <c r="C83" s="72" t="str">
        <f>+'Modulo d''ordine - O''PRESS'!B242</f>
        <v>COD EXINS</v>
      </c>
      <c r="D83" s="72" t="str">
        <f>+'Modulo d''ordine - O''PRESS'!C238</f>
        <v>I NEED MORE SPACE</v>
      </c>
      <c r="E83" s="72" t="str">
        <f>+'Modulo d''ordine - O''PRESS'!E246</f>
        <v>NERA</v>
      </c>
      <c r="F83" s="72" t="str">
        <f>+'Modulo d''ordine - O''PRESS'!E247</f>
        <v>BIANCA</v>
      </c>
      <c r="G83" s="121">
        <f>+'Modulo d''ordine - O''PRESS'!G381</f>
        <v>0</v>
      </c>
      <c r="H83" s="77">
        <f>+'Modulo d''ordine - O''PRESS'!G238</f>
        <v>0</v>
      </c>
      <c r="I83" s="77">
        <f>+'Modulo d''ordine - O''PRESS'!G239</f>
        <v>0</v>
      </c>
      <c r="J83" s="77">
        <f>+'Modulo d''ordine - O''PRESS'!G240</f>
        <v>0</v>
      </c>
      <c r="K83" s="77">
        <f>+'Modulo d''ordine - O''PRESS'!G241</f>
        <v>0</v>
      </c>
      <c r="L83" s="78">
        <f t="shared" si="45"/>
        <v>0</v>
      </c>
      <c r="M83" s="61">
        <f>+'Modulo d''ordine - O''PRESS'!G246</f>
        <v>0</v>
      </c>
      <c r="N83" s="61">
        <f t="shared" si="1"/>
        <v>0</v>
      </c>
      <c r="O83" s="62">
        <f t="shared" si="21"/>
        <v>0</v>
      </c>
    </row>
    <row r="84" spans="2:15" ht="12" customHeight="1" x14ac:dyDescent="0.25">
      <c r="B84" s="73" t="str">
        <f t="shared" si="7"/>
        <v>UNISEX</v>
      </c>
      <c r="C84" s="74" t="str">
        <f t="shared" ref="C84:C85" si="48">+C83</f>
        <v>COD EXINS</v>
      </c>
      <c r="D84" s="74" t="str">
        <f t="shared" ref="D84:D85" si="49">+D83</f>
        <v>I NEED MORE SPACE</v>
      </c>
      <c r="E84" s="74" t="str">
        <f>+'Modulo d''ordine - O''PRESS'!I246</f>
        <v>BLU</v>
      </c>
      <c r="F84" s="74" t="str">
        <f>+'Modulo d''ordine - O''PRESS'!I247</f>
        <v>BIANCA</v>
      </c>
      <c r="G84" s="81">
        <f>+'Modulo d''ordine - O''PRESS'!K381</f>
        <v>0</v>
      </c>
      <c r="H84" s="79">
        <f>+'Modulo d''ordine - O''PRESS'!K238</f>
        <v>0</v>
      </c>
      <c r="I84" s="79">
        <f>+'Modulo d''ordine - O''PRESS'!K239</f>
        <v>0</v>
      </c>
      <c r="J84" s="79">
        <f>+'Modulo d''ordine - O''PRESS'!K240</f>
        <v>0</v>
      </c>
      <c r="K84" s="79">
        <f>+'Modulo d''ordine - O''PRESS'!K241</f>
        <v>0</v>
      </c>
      <c r="L84" s="80">
        <f t="shared" si="45"/>
        <v>0</v>
      </c>
      <c r="M84" s="62">
        <f>+'Modulo d''ordine - O''PRESS'!K246</f>
        <v>0</v>
      </c>
      <c r="N84" s="61">
        <f t="shared" si="1"/>
        <v>0</v>
      </c>
      <c r="O84" s="62">
        <f t="shared" si="21"/>
        <v>0</v>
      </c>
    </row>
    <row r="85" spans="2:15" ht="12" customHeight="1" x14ac:dyDescent="0.25">
      <c r="B85" s="73" t="str">
        <f t="shared" si="7"/>
        <v>UNISEX</v>
      </c>
      <c r="C85" s="74" t="str">
        <f t="shared" si="48"/>
        <v>COD EXINS</v>
      </c>
      <c r="D85" s="74" t="str">
        <f t="shared" si="49"/>
        <v>I NEED MORE SPACE</v>
      </c>
      <c r="E85" s="74" t="str">
        <f>+'Modulo d''ordine - O''PRESS'!M246</f>
        <v>AZZURRA</v>
      </c>
      <c r="F85" s="74" t="str">
        <f>+'Modulo d''ordine - O''PRESS'!M247</f>
        <v>NERA</v>
      </c>
      <c r="G85" s="81"/>
      <c r="H85" s="79">
        <f>+'Modulo d''ordine - O''PRESS'!O238</f>
        <v>0</v>
      </c>
      <c r="I85" s="79">
        <f>+'Modulo d''ordine - O''PRESS'!O239</f>
        <v>0</v>
      </c>
      <c r="J85" s="79">
        <f>+'Modulo d''ordine - O''PRESS'!O240</f>
        <v>0</v>
      </c>
      <c r="K85" s="79">
        <f>+'Modulo d''ordine - O''PRESS'!O241</f>
        <v>0</v>
      </c>
      <c r="L85" s="80">
        <f t="shared" si="45"/>
        <v>0</v>
      </c>
      <c r="M85" s="62">
        <f>+'Modulo d''ordine - O''PRESS'!O246</f>
        <v>0</v>
      </c>
      <c r="N85" s="61">
        <f t="shared" si="1"/>
        <v>0</v>
      </c>
      <c r="O85" s="62">
        <f t="shared" si="21"/>
        <v>0</v>
      </c>
    </row>
    <row r="86" spans="2:15" ht="12" customHeight="1" x14ac:dyDescent="0.25">
      <c r="B86" s="73" t="str">
        <f t="shared" si="7"/>
        <v>UNISEX</v>
      </c>
      <c r="C86" s="72" t="str">
        <f>+'Modulo d''ordine - O''PRESS'!B254</f>
        <v>COD  ETCITY</v>
      </c>
      <c r="D86" s="72" t="str">
        <f>+'Modulo d''ordine - O''PRESS'!C250</f>
        <v>CITY</v>
      </c>
      <c r="E86" s="72" t="str">
        <f>+'Modulo d''ordine - O''PRESS'!E258</f>
        <v>BIANCA</v>
      </c>
      <c r="F86" s="72" t="str">
        <f>+'Modulo d''ordine - O''PRESS'!E259</f>
        <v>NERA</v>
      </c>
      <c r="G86" s="121">
        <f>+'Modulo d''ordine - O''PRESS'!G393</f>
        <v>0</v>
      </c>
      <c r="H86" s="77">
        <f>+'Modulo d''ordine - O''PRESS'!G250</f>
        <v>0</v>
      </c>
      <c r="I86" s="77">
        <f>+'Modulo d''ordine - O''PRESS'!G251</f>
        <v>0</v>
      </c>
      <c r="J86" s="77">
        <f>+'Modulo d''ordine - O''PRESS'!G252</f>
        <v>0</v>
      </c>
      <c r="K86" s="77">
        <f>+'Modulo d''ordine - O''PRESS'!G253</f>
        <v>0</v>
      </c>
      <c r="L86" s="78">
        <f t="shared" si="45"/>
        <v>0</v>
      </c>
      <c r="M86" s="61">
        <f>+'Modulo d''ordine - O''PRESS'!G258</f>
        <v>0</v>
      </c>
      <c r="N86" s="61">
        <f t="shared" si="1"/>
        <v>0</v>
      </c>
      <c r="O86" s="62">
        <f t="shared" si="21"/>
        <v>0</v>
      </c>
    </row>
    <row r="87" spans="2:15" ht="12" customHeight="1" x14ac:dyDescent="0.25">
      <c r="B87" s="73" t="str">
        <f t="shared" si="7"/>
        <v>UNISEX</v>
      </c>
      <c r="C87" s="74" t="str">
        <f t="shared" ref="C87:C88" si="50">+C86</f>
        <v>COD  ETCITY</v>
      </c>
      <c r="D87" s="74" t="str">
        <f t="shared" ref="D87:D88" si="51">+D86</f>
        <v>CITY</v>
      </c>
      <c r="E87" s="74">
        <f>+'Modulo d''ordine - O''PRESS'!I258</f>
        <v>0</v>
      </c>
      <c r="F87" s="74">
        <f>+'Modulo d''ordine - O''PRESS'!I259</f>
        <v>0</v>
      </c>
      <c r="G87" s="81">
        <f>+'Modulo d''ordine - O''PRESS'!K393</f>
        <v>0</v>
      </c>
      <c r="H87" s="79">
        <f>+'Modulo d''ordine - O''PRESS'!K250</f>
        <v>0</v>
      </c>
      <c r="I87" s="79">
        <f>+'Modulo d''ordine - O''PRESS'!K251</f>
        <v>0</v>
      </c>
      <c r="J87" s="79">
        <f>+'Modulo d''ordine - O''PRESS'!K252</f>
        <v>0</v>
      </c>
      <c r="K87" s="79">
        <f>+'Modulo d''ordine - O''PRESS'!K253</f>
        <v>0</v>
      </c>
      <c r="L87" s="80">
        <f t="shared" si="45"/>
        <v>0</v>
      </c>
      <c r="M87" s="62">
        <f>+'Modulo d''ordine - O''PRESS'!K258</f>
        <v>0</v>
      </c>
      <c r="N87" s="61">
        <f t="shared" si="1"/>
        <v>0</v>
      </c>
      <c r="O87" s="62">
        <f t="shared" si="21"/>
        <v>0</v>
      </c>
    </row>
    <row r="88" spans="2:15" ht="12" customHeight="1" x14ac:dyDescent="0.25">
      <c r="B88" s="73" t="str">
        <f t="shared" si="7"/>
        <v>UNISEX</v>
      </c>
      <c r="C88" s="74" t="str">
        <f t="shared" si="50"/>
        <v>COD  ETCITY</v>
      </c>
      <c r="D88" s="74" t="str">
        <f t="shared" si="51"/>
        <v>CITY</v>
      </c>
      <c r="E88" s="74">
        <f>+'Modulo d''ordine - O''PRESS'!M258</f>
        <v>0</v>
      </c>
      <c r="F88" s="74">
        <f>+'Modulo d''ordine - O''PRESS'!M259</f>
        <v>0</v>
      </c>
      <c r="G88" s="81"/>
      <c r="H88" s="79">
        <f>+'Modulo d''ordine - O''PRESS'!O250</f>
        <v>0</v>
      </c>
      <c r="I88" s="79">
        <f>+'Modulo d''ordine - O''PRESS'!O251</f>
        <v>0</v>
      </c>
      <c r="J88" s="79">
        <f>+'Modulo d''ordine - O''PRESS'!O252</f>
        <v>0</v>
      </c>
      <c r="K88" s="79">
        <f>+'Modulo d''ordine - O''PRESS'!O253</f>
        <v>0</v>
      </c>
      <c r="L88" s="80">
        <f t="shared" si="45"/>
        <v>0</v>
      </c>
      <c r="M88" s="62">
        <f>+'Modulo d''ordine - O''PRESS'!O258</f>
        <v>0</v>
      </c>
      <c r="N88" s="61">
        <f t="shared" si="1"/>
        <v>0</v>
      </c>
      <c r="O88" s="62">
        <f t="shared" si="21"/>
        <v>0</v>
      </c>
    </row>
    <row r="89" spans="2:15" ht="12" customHeight="1" x14ac:dyDescent="0.25">
      <c r="B89" s="73" t="str">
        <f t="shared" si="7"/>
        <v>UNISEX</v>
      </c>
      <c r="C89" s="72" t="str">
        <f>+'Modulo d''ordine - O''PRESS'!B266</f>
        <v>COD ETASIA</v>
      </c>
      <c r="D89" s="72" t="str">
        <f>+'Modulo d''ordine - O''PRESS'!C262</f>
        <v>ASIA</v>
      </c>
      <c r="E89" s="72" t="str">
        <f>+'Modulo d''ordine - O''PRESS'!E270</f>
        <v>BIANCA</v>
      </c>
      <c r="F89" s="72" t="str">
        <f>+'Modulo d''ordine - O''PRESS'!E271</f>
        <v>NERA</v>
      </c>
      <c r="G89" s="121">
        <f>+'Modulo d''ordine - O''PRESS'!G405</f>
        <v>0</v>
      </c>
      <c r="H89" s="77">
        <f>+'Modulo d''ordine - O''PRESS'!G262</f>
        <v>0</v>
      </c>
      <c r="I89" s="77">
        <f>+'Modulo d''ordine - O''PRESS'!G263</f>
        <v>0</v>
      </c>
      <c r="J89" s="77">
        <f>+'Modulo d''ordine - O''PRESS'!G264</f>
        <v>0</v>
      </c>
      <c r="K89" s="77">
        <f>+'Modulo d''ordine - O''PRESS'!G265</f>
        <v>0</v>
      </c>
      <c r="L89" s="78">
        <f t="shared" si="45"/>
        <v>0</v>
      </c>
      <c r="M89" s="61">
        <f>+'Modulo d''ordine - O''PRESS'!G270</f>
        <v>0</v>
      </c>
      <c r="N89" s="61">
        <f t="shared" si="1"/>
        <v>0</v>
      </c>
      <c r="O89" s="62">
        <f t="shared" si="21"/>
        <v>0</v>
      </c>
    </row>
    <row r="90" spans="2:15" ht="12" customHeight="1" x14ac:dyDescent="0.25">
      <c r="B90" s="73" t="str">
        <f t="shared" si="7"/>
        <v>UNISEX</v>
      </c>
      <c r="C90" s="74" t="str">
        <f t="shared" ref="C90:C91" si="52">+C89</f>
        <v>COD ETASIA</v>
      </c>
      <c r="D90" s="74" t="str">
        <f t="shared" ref="D90:D91" si="53">+D89</f>
        <v>ASIA</v>
      </c>
      <c r="E90" s="74">
        <f>+'Modulo d''ordine - O''PRESS'!I270</f>
        <v>0</v>
      </c>
      <c r="F90" s="74">
        <f>+'Modulo d''ordine - O''PRESS'!I271</f>
        <v>0</v>
      </c>
      <c r="G90" s="81">
        <f>+'Modulo d''ordine - O''PRESS'!K405</f>
        <v>0</v>
      </c>
      <c r="H90" s="79">
        <f>+'Modulo d''ordine - O''PRESS'!K262</f>
        <v>0</v>
      </c>
      <c r="I90" s="79">
        <f>+'Modulo d''ordine - O''PRESS'!K263</f>
        <v>0</v>
      </c>
      <c r="J90" s="79">
        <f>+'Modulo d''ordine - O''PRESS'!K264</f>
        <v>0</v>
      </c>
      <c r="K90" s="79">
        <f>+'Modulo d''ordine - O''PRESS'!K265</f>
        <v>0</v>
      </c>
      <c r="L90" s="80">
        <f t="shared" si="45"/>
        <v>0</v>
      </c>
      <c r="M90" s="62">
        <f>+'Modulo d''ordine - O''PRESS'!K270</f>
        <v>0</v>
      </c>
      <c r="N90" s="61">
        <f t="shared" ref="N90:N94" si="54">(M90*1.22)-M90</f>
        <v>0</v>
      </c>
      <c r="O90" s="62">
        <f t="shared" si="21"/>
        <v>0</v>
      </c>
    </row>
    <row r="91" spans="2:15" ht="12" customHeight="1" x14ac:dyDescent="0.25">
      <c r="B91" s="73" t="str">
        <f t="shared" si="7"/>
        <v>UNISEX</v>
      </c>
      <c r="C91" s="74" t="str">
        <f t="shared" si="52"/>
        <v>COD ETASIA</v>
      </c>
      <c r="D91" s="74" t="str">
        <f t="shared" si="53"/>
        <v>ASIA</v>
      </c>
      <c r="E91" s="74">
        <f>+'Modulo d''ordine - O''PRESS'!M270</f>
        <v>0</v>
      </c>
      <c r="F91" s="74">
        <f>+'Modulo d''ordine - O''PRESS'!M271</f>
        <v>0</v>
      </c>
      <c r="G91" s="81"/>
      <c r="H91" s="79">
        <f>+'Modulo d''ordine - O''PRESS'!O262</f>
        <v>0</v>
      </c>
      <c r="I91" s="79">
        <f>+'Modulo d''ordine - O''PRESS'!O263</f>
        <v>0</v>
      </c>
      <c r="J91" s="79">
        <f>+'Modulo d''ordine - O''PRESS'!O264</f>
        <v>0</v>
      </c>
      <c r="K91" s="79">
        <f>+'Modulo d''ordine - O''PRESS'!O265</f>
        <v>0</v>
      </c>
      <c r="L91" s="80">
        <f t="shared" si="45"/>
        <v>0</v>
      </c>
      <c r="M91" s="62">
        <f>+'Modulo d''ordine - O''PRESS'!O270</f>
        <v>0</v>
      </c>
      <c r="N91" s="61">
        <f t="shared" si="54"/>
        <v>0</v>
      </c>
      <c r="O91" s="62">
        <f t="shared" si="21"/>
        <v>0</v>
      </c>
    </row>
    <row r="92" spans="2:15" ht="12" customHeight="1" x14ac:dyDescent="0.25">
      <c r="B92" s="73" t="str">
        <f t="shared" si="7"/>
        <v>UNISEX</v>
      </c>
      <c r="C92" s="72" t="str">
        <f>+'Modulo d''ordine - O''PRESS'!B278</f>
        <v>COD JAM04</v>
      </c>
      <c r="D92" s="72" t="str">
        <f>+'Modulo d''ordine - O''PRESS'!C274</f>
        <v>I'M ORGANIC</v>
      </c>
      <c r="E92" s="72" t="str">
        <f>+'Modulo d''ordine - O''PRESS'!E282</f>
        <v>GRIGIA</v>
      </c>
      <c r="F92" s="72" t="str">
        <f>+'Modulo d''ordine - O''PRESS'!E283</f>
        <v>VERDE/BIANCA</v>
      </c>
      <c r="G92" s="121">
        <f>+'Modulo d''ordine - O''PRESS'!G417</f>
        <v>0</v>
      </c>
      <c r="H92" s="77">
        <f>+'Modulo d''ordine - O''PRESS'!G274</f>
        <v>0</v>
      </c>
      <c r="I92" s="77">
        <f>+'Modulo d''ordine - O''PRESS'!G275</f>
        <v>0</v>
      </c>
      <c r="J92" s="77">
        <f>+'Modulo d''ordine - O''PRESS'!G276</f>
        <v>0</v>
      </c>
      <c r="K92" s="77">
        <f>+'Modulo d''ordine - O''PRESS'!G277</f>
        <v>0</v>
      </c>
      <c r="L92" s="78">
        <f t="shared" si="45"/>
        <v>0</v>
      </c>
      <c r="M92" s="61">
        <f>+'Modulo d''ordine - O''PRESS'!G282</f>
        <v>0</v>
      </c>
      <c r="N92" s="61">
        <f t="shared" si="54"/>
        <v>0</v>
      </c>
      <c r="O92" s="62">
        <f t="shared" si="21"/>
        <v>0</v>
      </c>
    </row>
    <row r="93" spans="2:15" ht="12" customHeight="1" x14ac:dyDescent="0.25">
      <c r="B93" s="73" t="str">
        <f t="shared" si="7"/>
        <v>UNISEX</v>
      </c>
      <c r="C93" s="74" t="str">
        <f t="shared" ref="C93:C94" si="55">+C92</f>
        <v>COD JAM04</v>
      </c>
      <c r="D93" s="74" t="str">
        <f t="shared" ref="D93:D94" si="56">+D92</f>
        <v>I'M ORGANIC</v>
      </c>
      <c r="E93" s="74" t="str">
        <f>+'Modulo d''ordine - O''PRESS'!I282</f>
        <v>BIANCA</v>
      </c>
      <c r="F93" s="74" t="str">
        <f>+'Modulo d''ordine - O''PRESS'!I283</f>
        <v>VERDE/NERA</v>
      </c>
      <c r="G93" s="81">
        <f>+'Modulo d''ordine - O''PRESS'!K417</f>
        <v>0</v>
      </c>
      <c r="H93" s="79">
        <f>+'Modulo d''ordine - O''PRESS'!K274</f>
        <v>0</v>
      </c>
      <c r="I93" s="79">
        <f>+'Modulo d''ordine - O''PRESS'!K275</f>
        <v>0</v>
      </c>
      <c r="J93" s="79">
        <f>+'Modulo d''ordine - O''PRESS'!K276</f>
        <v>0</v>
      </c>
      <c r="K93" s="79">
        <f>+'Modulo d''ordine - O''PRESS'!K277</f>
        <v>0</v>
      </c>
      <c r="L93" s="80">
        <f t="shared" si="45"/>
        <v>0</v>
      </c>
      <c r="M93" s="62">
        <f>+'Modulo d''ordine - O''PRESS'!K282</f>
        <v>0</v>
      </c>
      <c r="N93" s="61">
        <f t="shared" si="54"/>
        <v>0</v>
      </c>
      <c r="O93" s="62">
        <f t="shared" si="21"/>
        <v>0</v>
      </c>
    </row>
    <row r="94" spans="2:15" ht="12" customHeight="1" x14ac:dyDescent="0.25">
      <c r="B94" s="73" t="str">
        <f t="shared" si="7"/>
        <v>UNISEX</v>
      </c>
      <c r="C94" s="74" t="str">
        <f t="shared" si="55"/>
        <v>COD JAM04</v>
      </c>
      <c r="D94" s="74" t="str">
        <f t="shared" si="56"/>
        <v>I'M ORGANIC</v>
      </c>
      <c r="E94" s="74" t="str">
        <f>+'Modulo d''ordine - O''PRESS'!M282</f>
        <v>AZZURRA</v>
      </c>
      <c r="F94" s="74" t="str">
        <f>+'Modulo d''ordine - O''PRESS'!M283</f>
        <v>VERDE/NERA</v>
      </c>
      <c r="G94" s="81"/>
      <c r="H94" s="79">
        <f>+'Modulo d''ordine - O''PRESS'!O274</f>
        <v>0</v>
      </c>
      <c r="I94" s="79">
        <f>+'Modulo d''ordine - O''PRESS'!O275</f>
        <v>0</v>
      </c>
      <c r="J94" s="79">
        <f>+'Modulo d''ordine - O''PRESS'!O276</f>
        <v>0</v>
      </c>
      <c r="K94" s="79">
        <f>+'Modulo d''ordine - O''PRESS'!O277</f>
        <v>0</v>
      </c>
      <c r="L94" s="80">
        <f t="shared" si="45"/>
        <v>0</v>
      </c>
      <c r="M94" s="62">
        <f>+'Modulo d''ordine - O''PRESS'!O282</f>
        <v>0</v>
      </c>
      <c r="N94" s="61">
        <f t="shared" si="54"/>
        <v>0</v>
      </c>
      <c r="O94" s="62">
        <f t="shared" si="21"/>
        <v>0</v>
      </c>
    </row>
  </sheetData>
  <sheetProtection selectLockedCells="1"/>
  <autoFilter ref="B25:L25" xr:uid="{DC3CAE1A-092A-4F51-A6B1-A050243F4937}"/>
  <mergeCells count="37">
    <mergeCell ref="B18:C18"/>
    <mergeCell ref="B22:C22"/>
    <mergeCell ref="H14:K14"/>
    <mergeCell ref="M14:O14"/>
    <mergeCell ref="M16:O16"/>
    <mergeCell ref="H16:K16"/>
    <mergeCell ref="H21:J21"/>
    <mergeCell ref="K21:L21"/>
    <mergeCell ref="M21:O21"/>
    <mergeCell ref="B19:C19"/>
    <mergeCell ref="B20:C20"/>
    <mergeCell ref="D19:E19"/>
    <mergeCell ref="D20:E20"/>
    <mergeCell ref="D21:E21"/>
    <mergeCell ref="D22:E22"/>
    <mergeCell ref="B4:C16"/>
    <mergeCell ref="M4:O4"/>
    <mergeCell ref="M6:O6"/>
    <mergeCell ref="M8:O8"/>
    <mergeCell ref="M10:O10"/>
    <mergeCell ref="J2:K2"/>
    <mergeCell ref="D2:E2"/>
    <mergeCell ref="F2:G8"/>
    <mergeCell ref="H22:O22"/>
    <mergeCell ref="D4:E14"/>
    <mergeCell ref="F19:G20"/>
    <mergeCell ref="J4:K4"/>
    <mergeCell ref="J8:L8"/>
    <mergeCell ref="J10:L10"/>
    <mergeCell ref="D16:E16"/>
    <mergeCell ref="K12:L12"/>
    <mergeCell ref="H12:J12"/>
    <mergeCell ref="H19:O20"/>
    <mergeCell ref="F14:G16"/>
    <mergeCell ref="J6:L6"/>
    <mergeCell ref="M12:O12"/>
    <mergeCell ref="M2:O2"/>
  </mergeCells>
  <hyperlinks>
    <hyperlink ref="D16" r:id="rId1" xr:uid="{A58756BC-94BB-4200-968E-0B9B53D00074}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1" fitToHeight="0" orientation="landscape" r:id="rId2"/>
  <ignoredErrors>
    <ignoredError sqref="H19 H21:H22 M4" unlockedFormula="1"/>
    <ignoredError sqref="C29:D29 C32:D94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13D73-133D-4D49-979E-4BA68A841BB5}">
  <dimension ref="A1:I21"/>
  <sheetViews>
    <sheetView workbookViewId="0">
      <selection activeCell="I17" sqref="I17"/>
    </sheetView>
  </sheetViews>
  <sheetFormatPr defaultRowHeight="15" x14ac:dyDescent="0.25"/>
  <cols>
    <col min="2" max="2" width="19.7109375" bestFit="1" customWidth="1"/>
  </cols>
  <sheetData>
    <row r="1" spans="1:9" x14ac:dyDescent="0.25">
      <c r="A1" s="97"/>
      <c r="B1" s="1"/>
      <c r="C1" s="1"/>
      <c r="D1" s="1"/>
      <c r="E1" s="1"/>
      <c r="F1" s="1"/>
      <c r="G1" s="1"/>
      <c r="H1" s="1"/>
      <c r="I1" s="98"/>
    </row>
    <row r="2" spans="1:9" ht="21.75" thickBot="1" x14ac:dyDescent="0.4">
      <c r="A2" s="97"/>
      <c r="B2" s="333" t="s">
        <v>150</v>
      </c>
      <c r="C2" s="333"/>
      <c r="D2" s="333"/>
      <c r="E2" s="333"/>
      <c r="F2" s="333"/>
      <c r="G2" s="333"/>
      <c r="H2" s="333"/>
      <c r="I2" s="98"/>
    </row>
    <row r="3" spans="1:9" ht="15.75" thickBot="1" x14ac:dyDescent="0.3">
      <c r="A3" s="97"/>
      <c r="B3" s="70"/>
      <c r="C3" s="70"/>
      <c r="D3" s="70"/>
      <c r="E3" s="70"/>
      <c r="F3" s="70"/>
      <c r="G3" s="70"/>
      <c r="H3" s="91" t="e">
        <f>SUM(H6:H20)</f>
        <v>#REF!</v>
      </c>
      <c r="I3" s="98"/>
    </row>
    <row r="4" spans="1:9" ht="15.75" thickBot="1" x14ac:dyDescent="0.3">
      <c r="A4" s="97"/>
      <c r="B4" s="70"/>
      <c r="C4" s="70"/>
      <c r="D4" s="70"/>
      <c r="E4" s="70"/>
      <c r="F4" s="70"/>
      <c r="G4" s="70"/>
      <c r="H4" s="70"/>
      <c r="I4" s="98"/>
    </row>
    <row r="5" spans="1:9" ht="15.75" thickBot="1" x14ac:dyDescent="0.3">
      <c r="A5" s="97"/>
      <c r="B5" s="93" t="s">
        <v>97</v>
      </c>
      <c r="C5" s="124" t="s">
        <v>0</v>
      </c>
      <c r="D5" s="124" t="s">
        <v>1</v>
      </c>
      <c r="E5" s="124" t="s">
        <v>2</v>
      </c>
      <c r="F5" s="124" t="s">
        <v>3</v>
      </c>
      <c r="G5" s="124" t="s">
        <v>4</v>
      </c>
      <c r="H5" s="94" t="s">
        <v>151</v>
      </c>
      <c r="I5" s="98"/>
    </row>
    <row r="6" spans="1:9" x14ac:dyDescent="0.25">
      <c r="A6" s="97"/>
      <c r="B6" s="88" t="s">
        <v>86</v>
      </c>
      <c r="C6" s="125"/>
      <c r="D6" s="113" t="e">
        <f>'Ordine - DDT'!H31+'Ordine - DDT'!#REF!+'Ordine - DDT'!#REF!+'Ordine - DDT'!H34+'Ordine - DDT'!H35+'Ordine - DDT'!#REF!+'Ordine - DDT'!#REF!+'Ordine - DDT'!#REF!+'Ordine - DDT'!#REF!+'Ordine - DDT'!#REF!+'Ordine - DDT'!#REF!+'Ordine - DDT'!H46</f>
        <v>#REF!</v>
      </c>
      <c r="E6" s="113" t="e">
        <f>'Ordine - DDT'!I31+'Ordine - DDT'!#REF!+'Ordine - DDT'!#REF!+'Ordine - DDT'!I34+'Ordine - DDT'!I35+'Ordine - DDT'!#REF!+'Ordine - DDT'!#REF!+'Ordine - DDT'!#REF!+'Ordine - DDT'!#REF!+'Ordine - DDT'!#REF!+'Ordine - DDT'!#REF!+'Ordine - DDT'!I46</f>
        <v>#REF!</v>
      </c>
      <c r="F6" s="113" t="e">
        <f>'Ordine - DDT'!J31+'Ordine - DDT'!#REF!+'Ordine - DDT'!#REF!+'Ordine - DDT'!J34+'Ordine - DDT'!J35+'Ordine - DDT'!#REF!+'Ordine - DDT'!#REF!+'Ordine - DDT'!#REF!+'Ordine - DDT'!#REF!+'Ordine - DDT'!#REF!+'Ordine - DDT'!#REF!+'Ordine - DDT'!J46</f>
        <v>#REF!</v>
      </c>
      <c r="G6" s="113" t="e">
        <f>'Ordine - DDT'!K31+'Ordine - DDT'!#REF!+'Ordine - DDT'!#REF!+'Ordine - DDT'!K34+'Ordine - DDT'!K35+'Ordine - DDT'!#REF!+'Ordine - DDT'!#REF!+'Ordine - DDT'!#REF!+'Ordine - DDT'!#REF!+'Ordine - DDT'!#REF!+'Ordine - DDT'!#REF!+'Ordine - DDT'!K46</f>
        <v>#REF!</v>
      </c>
      <c r="H6" s="126" t="e">
        <f t="shared" ref="H6:H11" si="0">SUM(C6:G6)</f>
        <v>#REF!</v>
      </c>
      <c r="I6" s="98"/>
    </row>
    <row r="7" spans="1:9" x14ac:dyDescent="0.25">
      <c r="A7" s="97"/>
      <c r="B7" s="88" t="s">
        <v>88</v>
      </c>
      <c r="C7" s="125">
        <f>+'[1]Ordine - DDT'!G29+'[1]Ordine - DDT'!G26+'[1]Ordine - DDT'!G27+'[1]Ordine - DDT'!G28+'[1]Ordine - DDT'!G33+'[1]Ordine - DDT'!G35+'[1]Ordine - DDT'!G42+'[1]Ordine - DDT'!G43+'[1]Ordine - DDT'!G44+'[1]Ordine - DDT'!G47+'[1]Ordine - DDT'!G53+'[1]Ordine - DDT'!G59</f>
        <v>0</v>
      </c>
      <c r="D7" s="88" t="e">
        <f>'Ordine - DDT'!H26+'Ordine - DDT'!H29+'Ordine - DDT'!#REF!+'Ordine - DDT'!#REF!+'Ordine - DDT'!#REF!+'Ordine - DDT'!#REF!+'Ordine - DDT'!#REF!+'Ordine - DDT'!#REF!+'Ordine - DDT'!H37+'Ordine - DDT'!#REF!+'Ordine - DDT'!H38+'Ordine - DDT'!#REF!+'Ordine - DDT'!#REF!</f>
        <v>#REF!</v>
      </c>
      <c r="E7" s="88" t="e">
        <f>'Ordine - DDT'!I26+'Ordine - DDT'!I29+'Ordine - DDT'!#REF!+'Ordine - DDT'!#REF!+'Ordine - DDT'!#REF!+'Ordine - DDT'!#REF!+'Ordine - DDT'!#REF!+'Ordine - DDT'!#REF!+'Ordine - DDT'!I37+'Ordine - DDT'!#REF!+'Ordine - DDT'!I38+'Ordine - DDT'!#REF!+'Ordine - DDT'!#REF!</f>
        <v>#REF!</v>
      </c>
      <c r="F7" s="88" t="e">
        <f>'Ordine - DDT'!J26+'Ordine - DDT'!J29+'Ordine - DDT'!#REF!+'Ordine - DDT'!#REF!+'Ordine - DDT'!#REF!+'Ordine - DDT'!#REF!+'Ordine - DDT'!#REF!+'Ordine - DDT'!#REF!+'Ordine - DDT'!J37+'Ordine - DDT'!#REF!+'Ordine - DDT'!J38+'Ordine - DDT'!#REF!+'Ordine - DDT'!#REF!</f>
        <v>#REF!</v>
      </c>
      <c r="G7" s="88" t="e">
        <f>'Ordine - DDT'!K26+'Ordine - DDT'!K29+'Ordine - DDT'!#REF!+'Ordine - DDT'!#REF!+'Ordine - DDT'!#REF!+'Ordine - DDT'!#REF!+'Ordine - DDT'!#REF!+'Ordine - DDT'!#REF!+'Ordine - DDT'!K37+'Ordine - DDT'!#REF!+'Ordine - DDT'!K38+'Ordine - DDT'!#REF!+'Ordine - DDT'!#REF!</f>
        <v>#REF!</v>
      </c>
      <c r="H7" s="126" t="e">
        <f t="shared" si="0"/>
        <v>#REF!</v>
      </c>
      <c r="I7" s="98"/>
    </row>
    <row r="8" spans="1:9" x14ac:dyDescent="0.25">
      <c r="A8" s="97"/>
      <c r="B8" s="88" t="s">
        <v>104</v>
      </c>
      <c r="C8" s="125">
        <f>+'[1]Ordine - DDT'!G31+'[1]Ordine - DDT'!G38+'[1]Ordine - DDT'!G41+'[1]Ordine - DDT'!G48+'[1]Ordine - DDT'!G61+'[1]Ordine - DDT'!G64</f>
        <v>0</v>
      </c>
      <c r="D8" s="88" t="e">
        <f>'Ordine - DDT'!H30+'Ordine - DDT'!#REF!+'Ordine - DDT'!H32+'Ordine - DDT'!#REF!+'Ordine - DDT'!#REF!+'Ordine - DDT'!#REF!+'Ordine - DDT'!H39+'Ordine - DDT'!#REF!+'Ordine - DDT'!#REF!+'Ordine - DDT'!#REF!+'Ordine - DDT'!H45</f>
        <v>#REF!</v>
      </c>
      <c r="E8" s="88" t="e">
        <f>'Ordine - DDT'!I30+'Ordine - DDT'!#REF!+'Ordine - DDT'!I32+'Ordine - DDT'!#REF!+'Ordine - DDT'!#REF!+'Ordine - DDT'!#REF!+'Ordine - DDT'!I39+'Ordine - DDT'!#REF!+'Ordine - DDT'!#REF!+'Ordine - DDT'!#REF!+'Ordine - DDT'!I45</f>
        <v>#REF!</v>
      </c>
      <c r="F8" s="88" t="e">
        <f>'Ordine - DDT'!J30+'Ordine - DDT'!#REF!+'Ordine - DDT'!J32+'Ordine - DDT'!#REF!+'Ordine - DDT'!#REF!+'Ordine - DDT'!#REF!+'Ordine - DDT'!J39+'Ordine - DDT'!#REF!+'Ordine - DDT'!#REF!+'Ordine - DDT'!#REF!+'Ordine - DDT'!J45</f>
        <v>#REF!</v>
      </c>
      <c r="G8" s="88" t="e">
        <f>'Ordine - DDT'!K30+'Ordine - DDT'!#REF!+'Ordine - DDT'!K32+'Ordine - DDT'!#REF!+'Ordine - DDT'!#REF!+'Ordine - DDT'!#REF!+'Ordine - DDT'!K39+'Ordine - DDT'!#REF!+'Ordine - DDT'!#REF!+'Ordine - DDT'!#REF!+'Ordine - DDT'!K45</f>
        <v>#REF!</v>
      </c>
      <c r="H8" s="126" t="e">
        <f t="shared" si="0"/>
        <v>#REF!</v>
      </c>
      <c r="I8" s="98"/>
    </row>
    <row r="9" spans="1:9" x14ac:dyDescent="0.25">
      <c r="A9" s="97"/>
      <c r="B9" s="88" t="s">
        <v>91</v>
      </c>
      <c r="C9" s="125"/>
      <c r="D9" s="88" t="e">
        <f>'Ordine - DDT'!H28+'Ordine - DDT'!#REF!+'Ordine - DDT'!#REF!+'Ordine - DDT'!#REF!+'Ordine - DDT'!H40+'Ordine - DDT'!#REF!+'Ordine - DDT'!H43+'Ordine - DDT'!#REF!</f>
        <v>#REF!</v>
      </c>
      <c r="E9" s="88" t="e">
        <f>'Ordine - DDT'!I28+'Ordine - DDT'!#REF!+'Ordine - DDT'!#REF!+'Ordine - DDT'!#REF!+'Ordine - DDT'!I40+'Ordine - DDT'!#REF!+'Ordine - DDT'!I43+'Ordine - DDT'!#REF!</f>
        <v>#REF!</v>
      </c>
      <c r="F9" s="88" t="e">
        <f>'Ordine - DDT'!J28+'Ordine - DDT'!#REF!+'Ordine - DDT'!#REF!+'Ordine - DDT'!#REF!+'Ordine - DDT'!J40+'Ordine - DDT'!#REF!+'Ordine - DDT'!J43+'Ordine - DDT'!#REF!</f>
        <v>#REF!</v>
      </c>
      <c r="G9" s="88" t="e">
        <f>'Ordine - DDT'!K28+'Ordine - DDT'!#REF!+'Ordine - DDT'!#REF!+'Ordine - DDT'!#REF!+'Ordine - DDT'!K40+'Ordine - DDT'!#REF!+'Ordine - DDT'!K43+'Ordine - DDT'!#REF!</f>
        <v>#REF!</v>
      </c>
      <c r="H9" s="126" t="e">
        <f t="shared" si="0"/>
        <v>#REF!</v>
      </c>
      <c r="I9" s="98"/>
    </row>
    <row r="10" spans="1:9" x14ac:dyDescent="0.25">
      <c r="A10" s="97"/>
      <c r="B10" s="88" t="s">
        <v>93</v>
      </c>
      <c r="C10" s="125">
        <f>+'[1]Ordine - DDT'!G34+'[1]Ordine - DDT'!G37+'[1]Ordine - DDT'!G51+'[1]Ordine - DDT'!G57+'[1]Ordine - DDT'!G60</f>
        <v>0</v>
      </c>
      <c r="D10" s="88" t="e">
        <f>'Ordine - DDT'!H27+'Ordine - DDT'!#REF!+'Ordine - DDT'!#REF!+'Ordine - DDT'!H33+'Ordine - DDT'!H36+'Ordine - DDT'!#REF!+'Ordine - DDT'!#REF!+'Ordine - DDT'!#REF!+'Ordine - DDT'!#REF!</f>
        <v>#REF!</v>
      </c>
      <c r="E10" s="88" t="e">
        <f>'Ordine - DDT'!I27+'Ordine - DDT'!#REF!+'Ordine - DDT'!#REF!+'Ordine - DDT'!I33+'Ordine - DDT'!I36+'Ordine - DDT'!#REF!+'Ordine - DDT'!#REF!+'Ordine - DDT'!#REF!+'Ordine - DDT'!#REF!</f>
        <v>#REF!</v>
      </c>
      <c r="F10" s="88" t="e">
        <f>'Ordine - DDT'!J27+'Ordine - DDT'!#REF!+'Ordine - DDT'!#REF!+'Ordine - DDT'!J33+'Ordine - DDT'!J36+'Ordine - DDT'!#REF!+'Ordine - DDT'!#REF!+'Ordine - DDT'!#REF!+'Ordine - DDT'!#REF!</f>
        <v>#REF!</v>
      </c>
      <c r="G10" s="88" t="e">
        <f>'Ordine - DDT'!K27+'Ordine - DDT'!#REF!+'Ordine - DDT'!#REF!+'Ordine - DDT'!K33+'Ordine - DDT'!K36+'Ordine - DDT'!#REF!+'Ordine - DDT'!#REF!+'Ordine - DDT'!#REF!+'Ordine - DDT'!#REF!</f>
        <v>#REF!</v>
      </c>
      <c r="H10" s="126" t="e">
        <f t="shared" si="0"/>
        <v>#REF!</v>
      </c>
      <c r="I10" s="98"/>
    </row>
    <row r="11" spans="1:9" x14ac:dyDescent="0.25">
      <c r="A11" s="97"/>
      <c r="B11" s="88" t="s">
        <v>95</v>
      </c>
      <c r="C11" s="125">
        <f>+'[1]Ordine - DDT'!G30+'[1]Ordine - DDT'!G40+'[1]Ordine - DDT'!G45+'[1]Ordine - DDT'!G50+'[1]Ordine - DDT'!G54+'[1]Ordine - DDT'!G56+'[1]Ordine - DDT'!G63</f>
        <v>0</v>
      </c>
      <c r="D11" s="88" t="e">
        <f>'Ordine - DDT'!#REF!+'Ordine - DDT'!#REF!+'Ordine - DDT'!#REF!+'Ordine - DDT'!#REF!+'Ordine - DDT'!#REF!+'Ordine - DDT'!#REF!+'Ordine - DDT'!#REF!+'Ordine - DDT'!#REF!+'Ordine - DDT'!#REF!+'Ordine - DDT'!H42+'Ordine - DDT'!#REF!+'Ordine - DDT'!H44</f>
        <v>#REF!</v>
      </c>
      <c r="E11" s="88" t="e">
        <f>'Ordine - DDT'!#REF!+'Ordine - DDT'!#REF!+'Ordine - DDT'!#REF!+'Ordine - DDT'!#REF!+'Ordine - DDT'!#REF!+'Ordine - DDT'!#REF!+'Ordine - DDT'!#REF!+'Ordine - DDT'!#REF!+'Ordine - DDT'!#REF!+'Ordine - DDT'!I42+'Ordine - DDT'!#REF!+'Ordine - DDT'!I44</f>
        <v>#REF!</v>
      </c>
      <c r="F11" s="88" t="e">
        <f>'Ordine - DDT'!#REF!+'Ordine - DDT'!#REF!+'Ordine - DDT'!#REF!+'Ordine - DDT'!#REF!+'Ordine - DDT'!#REF!+'Ordine - DDT'!#REF!+'Ordine - DDT'!#REF!+'Ordine - DDT'!#REF!+'Ordine - DDT'!#REF!+'Ordine - DDT'!J42+'Ordine - DDT'!#REF!+'Ordine - DDT'!J44</f>
        <v>#REF!</v>
      </c>
      <c r="G11" s="88" t="e">
        <f>'Ordine - DDT'!#REF!+'Ordine - DDT'!#REF!+'Ordine - DDT'!#REF!+'Ordine - DDT'!#REF!+'Ordine - DDT'!#REF!+'Ordine - DDT'!#REF!+'Ordine - DDT'!#REF!+'Ordine - DDT'!#REF!+'Ordine - DDT'!#REF!+'Ordine - DDT'!K42+'Ordine - DDT'!#REF!+'Ordine - DDT'!K44</f>
        <v>#REF!</v>
      </c>
      <c r="H11" s="126" t="e">
        <f t="shared" si="0"/>
        <v>#REF!</v>
      </c>
      <c r="I11" s="98"/>
    </row>
    <row r="12" spans="1:9" ht="15.75" thickBot="1" x14ac:dyDescent="0.3">
      <c r="A12" s="97"/>
      <c r="B12" s="127" t="s">
        <v>152</v>
      </c>
      <c r="C12" s="128"/>
      <c r="D12" s="129">
        <f>'Ordine - DDT'!H41</f>
        <v>0</v>
      </c>
      <c r="E12" s="129">
        <f>'Ordine - DDT'!I41</f>
        <v>0</v>
      </c>
      <c r="F12" s="129">
        <f>'Ordine - DDT'!J41</f>
        <v>0</v>
      </c>
      <c r="G12" s="129">
        <f>'Ordine - DDT'!K41</f>
        <v>0</v>
      </c>
      <c r="H12" s="126">
        <f>D12+E12+F12+G12</f>
        <v>0</v>
      </c>
      <c r="I12" s="98"/>
    </row>
    <row r="13" spans="1:9" ht="15.75" thickBot="1" x14ac:dyDescent="0.3">
      <c r="A13" s="97"/>
      <c r="B13" s="93" t="s">
        <v>97</v>
      </c>
      <c r="C13" s="124" t="s">
        <v>0</v>
      </c>
      <c r="D13" s="124" t="s">
        <v>1</v>
      </c>
      <c r="E13" s="124" t="s">
        <v>2</v>
      </c>
      <c r="F13" s="124" t="s">
        <v>3</v>
      </c>
      <c r="G13" s="124" t="s">
        <v>4</v>
      </c>
      <c r="H13" s="130" t="s">
        <v>151</v>
      </c>
      <c r="I13" s="98"/>
    </row>
    <row r="14" spans="1:9" x14ac:dyDescent="0.25">
      <c r="A14" s="97"/>
      <c r="B14" s="88" t="s">
        <v>102</v>
      </c>
      <c r="C14" s="125"/>
      <c r="D14" s="88" t="e">
        <f>'Ordine - DDT'!#REF!+'Ordine - DDT'!#REF!+'Ordine - DDT'!H48+'Ordine - DDT'!#REF!</f>
        <v>#REF!</v>
      </c>
      <c r="E14" s="88" t="e">
        <f>'Ordine - DDT'!#REF!+'Ordine - DDT'!#REF!+'Ordine - DDT'!I48+'Ordine - DDT'!#REF!</f>
        <v>#REF!</v>
      </c>
      <c r="F14" s="88" t="e">
        <f>'Ordine - DDT'!#REF!+'Ordine - DDT'!#REF!+'Ordine - DDT'!J48+'Ordine - DDT'!#REF!</f>
        <v>#REF!</v>
      </c>
      <c r="G14" s="88" t="e">
        <f>'Ordine - DDT'!#REF!+'Ordine - DDT'!#REF!+'Ordine - DDT'!K48+'Ordine - DDT'!#REF!</f>
        <v>#REF!</v>
      </c>
      <c r="H14" s="126" t="e">
        <f>SUM(C14:G14)</f>
        <v>#REF!</v>
      </c>
      <c r="I14" s="98"/>
    </row>
    <row r="15" spans="1:9" x14ac:dyDescent="0.25">
      <c r="A15" s="97"/>
      <c r="B15" s="88" t="s">
        <v>105</v>
      </c>
      <c r="C15" s="125"/>
      <c r="D15" s="88" t="e">
        <f>'Ordine - DDT'!#REF!+'Ordine - DDT'!#REF!+'Ordine - DDT'!#REF!+'Ordine - DDT'!#REF!+'Ordine - DDT'!#REF!</f>
        <v>#REF!</v>
      </c>
      <c r="E15" s="88" t="e">
        <f>'Ordine - DDT'!#REF!+'Ordine - DDT'!#REF!+'Ordine - DDT'!#REF!+'Ordine - DDT'!#REF!+'Ordine - DDT'!#REF!</f>
        <v>#REF!</v>
      </c>
      <c r="F15" s="88" t="e">
        <f>'Ordine - DDT'!#REF!+'Ordine - DDT'!#REF!+'Ordine - DDT'!#REF!+'Ordine - DDT'!#REF!+'Ordine - DDT'!#REF!</f>
        <v>#REF!</v>
      </c>
      <c r="G15" s="88" t="e">
        <f>'Ordine - DDT'!#REF!+'Ordine - DDT'!#REF!+'Ordine - DDT'!#REF!+'Ordine - DDT'!#REF!+'Ordine - DDT'!#REF!</f>
        <v>#REF!</v>
      </c>
      <c r="H15" s="126" t="e">
        <f>SUM(C15:G15)</f>
        <v>#REF!</v>
      </c>
      <c r="I15" s="98"/>
    </row>
    <row r="16" spans="1:9" ht="15.75" thickBot="1" x14ac:dyDescent="0.3">
      <c r="A16" s="97"/>
      <c r="B16" s="88" t="s">
        <v>103</v>
      </c>
      <c r="C16" s="125"/>
      <c r="D16" s="125">
        <f>+'[1]Ordine - DDT'!H68+'[1]Ordine - DDT'!H72+'[1]Ordine - DDT'!H74+'[1]Ordine - DDT'!H75+'[1]Ordine - DDT'!H77+'[1]Ordine - DDT'!H79</f>
        <v>0</v>
      </c>
      <c r="E16" s="88" t="e">
        <f>'Ordine - DDT'!#REF!+'Ordine - DDT'!#REF!+'Ordine - DDT'!#REF!+'Ordine - DDT'!I47+'Ordine - DDT'!I49</f>
        <v>#REF!</v>
      </c>
      <c r="F16" s="88" t="e">
        <f>'Ordine - DDT'!#REF!+'Ordine - DDT'!#REF!+'Ordine - DDT'!#REF!+'Ordine - DDT'!J47+'Ordine - DDT'!J49</f>
        <v>#REF!</v>
      </c>
      <c r="G16" s="125">
        <f>+'[1]Ordine - DDT'!K68+'[1]Ordine - DDT'!K72+'[1]Ordine - DDT'!K74+'[1]Ordine - DDT'!K75+'[1]Ordine - DDT'!K77+'[1]Ordine - DDT'!K79</f>
        <v>0</v>
      </c>
      <c r="H16" s="126" t="e">
        <f>SUM(C16:G16)</f>
        <v>#REF!</v>
      </c>
      <c r="I16" s="98"/>
    </row>
    <row r="17" spans="1:9" ht="15.75" thickBot="1" x14ac:dyDescent="0.3">
      <c r="A17" s="97"/>
      <c r="B17" s="93" t="s">
        <v>97</v>
      </c>
      <c r="C17" s="124" t="s">
        <v>50</v>
      </c>
      <c r="D17" s="124" t="s">
        <v>51</v>
      </c>
      <c r="E17" s="124" t="s">
        <v>47</v>
      </c>
      <c r="F17" s="124" t="s">
        <v>48</v>
      </c>
      <c r="G17" s="124" t="s">
        <v>49</v>
      </c>
      <c r="H17" s="94" t="s">
        <v>151</v>
      </c>
      <c r="I17" s="98"/>
    </row>
    <row r="18" spans="1:9" ht="15.75" thickBot="1" x14ac:dyDescent="0.3">
      <c r="A18" s="97"/>
      <c r="B18" s="88" t="s">
        <v>83</v>
      </c>
      <c r="C18" s="88" t="e">
        <f>'Ordine - DDT'!#REF!+'Ordine - DDT'!#REF!+'Ordine - DDT'!#REF!+'Ordine - DDT'!#REF!+'Ordine - DDT'!G50+'Ordine - DDT'!G51</f>
        <v>#REF!</v>
      </c>
      <c r="D18" s="88" t="e">
        <f>'Ordine - DDT'!#REF!+'Ordine - DDT'!#REF!+'Ordine - DDT'!#REF!+'Ordine - DDT'!#REF!+'Ordine - DDT'!H50+'Ordine - DDT'!H51</f>
        <v>#REF!</v>
      </c>
      <c r="E18" s="88" t="e">
        <f>'Ordine - DDT'!#REF!+'Ordine - DDT'!#REF!+'Ordine - DDT'!#REF!+'Ordine - DDT'!#REF!+'Ordine - DDT'!I50+'Ordine - DDT'!I51</f>
        <v>#REF!</v>
      </c>
      <c r="F18" s="88" t="e">
        <f>'Ordine - DDT'!#REF!+'Ordine - DDT'!#REF!+'Ordine - DDT'!#REF!+'Ordine - DDT'!#REF!+'Ordine - DDT'!J50+'Ordine - DDT'!J51</f>
        <v>#REF!</v>
      </c>
      <c r="G18" s="88" t="e">
        <f>'Ordine - DDT'!#REF!+'Ordine - DDT'!#REF!+'Ordine - DDT'!#REF!+'Ordine - DDT'!#REF!+'Ordine - DDT'!K50+'Ordine - DDT'!K51</f>
        <v>#REF!</v>
      </c>
      <c r="H18" s="126" t="e">
        <f>SUM(C18:G18)</f>
        <v>#REF!</v>
      </c>
      <c r="I18" s="98"/>
    </row>
    <row r="19" spans="1:9" ht="15.75" thickBot="1" x14ac:dyDescent="0.3">
      <c r="A19" s="97"/>
      <c r="B19" s="93" t="s">
        <v>97</v>
      </c>
      <c r="C19" s="124" t="s">
        <v>50</v>
      </c>
      <c r="D19" s="124" t="s">
        <v>51</v>
      </c>
      <c r="E19" s="124" t="s">
        <v>47</v>
      </c>
      <c r="F19" s="124" t="s">
        <v>52</v>
      </c>
      <c r="G19" s="124" t="s">
        <v>53</v>
      </c>
      <c r="H19" s="94" t="s">
        <v>151</v>
      </c>
      <c r="I19" s="98"/>
    </row>
    <row r="20" spans="1:9" x14ac:dyDescent="0.25">
      <c r="A20" s="97"/>
      <c r="B20" s="88" t="s">
        <v>84</v>
      </c>
      <c r="C20" s="88" t="e">
        <f>'Ordine - DDT'!#REF!+'Ordine - DDT'!#REF!+'Ordine - DDT'!#REF!+'Ordine - DDT'!#REF!+'Ordine - DDT'!#REF!+'Ordine - DDT'!#REF!</f>
        <v>#REF!</v>
      </c>
      <c r="D20" s="88" t="e">
        <f>'Ordine - DDT'!#REF!+'Ordine - DDT'!#REF!+'Ordine - DDT'!#REF!+'Ordine - DDT'!#REF!+'Ordine - DDT'!#REF!+'Ordine - DDT'!#REF!</f>
        <v>#REF!</v>
      </c>
      <c r="E20" s="88" t="e">
        <f>'Ordine - DDT'!#REF!+'Ordine - DDT'!#REF!+'Ordine - DDT'!#REF!+'Ordine - DDT'!#REF!+'Ordine - DDT'!#REF!+'Ordine - DDT'!#REF!</f>
        <v>#REF!</v>
      </c>
      <c r="F20" s="88" t="e">
        <f>'Ordine - DDT'!#REF!+'Ordine - DDT'!#REF!+'Ordine - DDT'!#REF!+'Ordine - DDT'!#REF!+'Ordine - DDT'!#REF!+'Ordine - DDT'!#REF!</f>
        <v>#REF!</v>
      </c>
      <c r="G20" s="125">
        <f>+'[1]Ordine - DDT'!K89+'[1]Ordine - DDT'!K90+'[1]Ordine - DDT'!K91+'[1]Ordine - DDT'!K92+'[1]Ordine - DDT'!K93+'[1]Ordine - DDT'!K94</f>
        <v>0</v>
      </c>
      <c r="H20" s="126" t="e">
        <f>SUM(C20:G20)</f>
        <v>#REF!</v>
      </c>
      <c r="I20" s="98"/>
    </row>
    <row r="21" spans="1:9" x14ac:dyDescent="0.25">
      <c r="A21" s="100"/>
      <c r="B21" s="101"/>
      <c r="C21" s="101"/>
      <c r="D21" s="101"/>
      <c r="E21" s="101"/>
      <c r="F21" s="101"/>
      <c r="G21" s="101"/>
      <c r="H21" s="101"/>
      <c r="I21" s="102"/>
    </row>
  </sheetData>
  <mergeCells count="1"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37"/>
  <sheetViews>
    <sheetView zoomScale="80" zoomScaleNormal="80" workbookViewId="0">
      <selection activeCell="S12" sqref="S12"/>
    </sheetView>
  </sheetViews>
  <sheetFormatPr defaultRowHeight="15" x14ac:dyDescent="0.25"/>
  <cols>
    <col min="1" max="1" width="1.140625" customWidth="1"/>
    <col min="2" max="2" width="7.42578125" bestFit="1" customWidth="1"/>
    <col min="3" max="3" width="12.42578125" bestFit="1" customWidth="1"/>
    <col min="4" max="4" width="33.85546875" bestFit="1" customWidth="1"/>
    <col min="5" max="5" width="12" bestFit="1" customWidth="1"/>
    <col min="6" max="6" width="9.28515625" customWidth="1"/>
    <col min="7" max="7" width="16.7109375" bestFit="1" customWidth="1"/>
    <col min="8" max="8" width="8.85546875" bestFit="1" customWidth="1"/>
    <col min="9" max="9" width="7.7109375" customWidth="1"/>
    <col min="10" max="10" width="7.28515625" customWidth="1"/>
    <col min="11" max="11" width="7" bestFit="1" customWidth="1"/>
    <col min="12" max="12" width="6" bestFit="1" customWidth="1"/>
    <col min="13" max="13" width="8.140625" customWidth="1"/>
    <col min="14" max="15" width="7.7109375" customWidth="1"/>
    <col min="16" max="16" width="1.140625" customWidth="1"/>
    <col min="18" max="18" width="7.5703125" bestFit="1" customWidth="1"/>
    <col min="19" max="19" width="27.5703125" bestFit="1" customWidth="1"/>
    <col min="20" max="20" width="3" bestFit="1" customWidth="1"/>
    <col min="21" max="21" width="8.85546875" bestFit="1" customWidth="1"/>
    <col min="22" max="22" width="8" bestFit="1" customWidth="1"/>
  </cols>
  <sheetData>
    <row r="1" spans="1:16" ht="3.75" customHeight="1" x14ac:dyDescent="0.25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50"/>
    </row>
    <row r="2" spans="1:16" ht="12" customHeight="1" x14ac:dyDescent="0.25">
      <c r="A2" s="51"/>
      <c r="B2" s="95"/>
      <c r="C2" s="104"/>
      <c r="D2" s="336" t="s">
        <v>61</v>
      </c>
      <c r="E2" s="336"/>
      <c r="F2" s="337"/>
      <c r="G2" s="338"/>
      <c r="H2" s="67"/>
      <c r="I2" s="87" t="s">
        <v>81</v>
      </c>
      <c r="J2" s="339">
        <f>'Ordine - DDT'!J2:K2</f>
        <v>0</v>
      </c>
      <c r="K2" s="340"/>
      <c r="L2" s="87" t="s">
        <v>63</v>
      </c>
      <c r="M2" s="341">
        <f>'Ordine - DDT'!M2:O2</f>
        <v>0</v>
      </c>
      <c r="N2" s="342"/>
      <c r="O2" s="343"/>
      <c r="P2" s="52"/>
    </row>
    <row r="3" spans="1:16" ht="3.75" customHeight="1" x14ac:dyDescent="0.25">
      <c r="A3" s="51"/>
      <c r="B3" s="100"/>
      <c r="C3" s="102"/>
      <c r="D3" s="56"/>
      <c r="E3" s="57"/>
      <c r="F3" s="337"/>
      <c r="G3" s="338"/>
      <c r="H3" s="29"/>
      <c r="I3" s="29"/>
      <c r="J3" s="55"/>
      <c r="K3" s="55"/>
      <c r="L3" s="29"/>
      <c r="M3" s="55"/>
      <c r="N3" s="55"/>
      <c r="O3" s="55"/>
      <c r="P3" s="52"/>
    </row>
    <row r="4" spans="1:16" ht="12" customHeight="1" x14ac:dyDescent="0.25">
      <c r="A4" s="51"/>
      <c r="B4" s="327"/>
      <c r="C4" s="328"/>
      <c r="D4" s="356" t="s">
        <v>66</v>
      </c>
      <c r="E4" s="356"/>
      <c r="F4" s="337"/>
      <c r="G4" s="338"/>
      <c r="H4" s="66"/>
      <c r="I4" s="86" t="s">
        <v>67</v>
      </c>
      <c r="J4" s="339">
        <f>'Ordine - DDT'!J4:K4</f>
        <v>0</v>
      </c>
      <c r="K4" s="340"/>
      <c r="L4" s="86" t="s">
        <v>68</v>
      </c>
      <c r="M4" s="339">
        <f>+M6*0.03</f>
        <v>0</v>
      </c>
      <c r="N4" s="357"/>
      <c r="O4" s="340"/>
      <c r="P4" s="52"/>
    </row>
    <row r="5" spans="1:16" ht="3.75" customHeight="1" x14ac:dyDescent="0.25">
      <c r="A5" s="51"/>
      <c r="B5" s="329"/>
      <c r="C5" s="330"/>
      <c r="D5" s="356"/>
      <c r="E5" s="356"/>
      <c r="F5" s="337"/>
      <c r="G5" s="338"/>
      <c r="H5" s="29"/>
      <c r="I5" s="29"/>
      <c r="J5" s="55"/>
      <c r="K5" s="55"/>
      <c r="L5" s="29"/>
      <c r="M5" s="55"/>
      <c r="N5" s="55"/>
      <c r="O5" s="55"/>
      <c r="P5" s="52"/>
    </row>
    <row r="6" spans="1:16" ht="12" customHeight="1" x14ac:dyDescent="0.25">
      <c r="A6" s="51"/>
      <c r="B6" s="329"/>
      <c r="C6" s="330"/>
      <c r="D6" s="356"/>
      <c r="E6" s="356"/>
      <c r="F6" s="337"/>
      <c r="G6" s="338"/>
      <c r="H6" s="65"/>
      <c r="I6" s="65"/>
      <c r="J6" s="358" t="s">
        <v>70</v>
      </c>
      <c r="K6" s="358"/>
      <c r="L6" s="358"/>
      <c r="M6" s="339">
        <f>+H27</f>
        <v>0</v>
      </c>
      <c r="N6" s="357"/>
      <c r="O6" s="340"/>
      <c r="P6" s="52"/>
    </row>
    <row r="7" spans="1:16" ht="3.75" customHeight="1" x14ac:dyDescent="0.25">
      <c r="A7" s="51"/>
      <c r="B7" s="329"/>
      <c r="C7" s="330"/>
      <c r="D7" s="356"/>
      <c r="E7" s="356"/>
      <c r="F7" s="337"/>
      <c r="G7" s="338"/>
      <c r="H7" s="55"/>
      <c r="I7" s="55"/>
      <c r="J7" s="55"/>
      <c r="K7" s="55"/>
      <c r="L7" s="29"/>
      <c r="M7" s="55"/>
      <c r="N7" s="55"/>
      <c r="O7" s="55"/>
      <c r="P7" s="52"/>
    </row>
    <row r="8" spans="1:16" ht="12" customHeight="1" x14ac:dyDescent="0.25">
      <c r="A8" s="51"/>
      <c r="B8" s="329"/>
      <c r="C8" s="330"/>
      <c r="D8" s="356"/>
      <c r="E8" s="356"/>
      <c r="F8" s="337"/>
      <c r="G8" s="338"/>
      <c r="H8" s="65"/>
      <c r="I8" s="65"/>
      <c r="J8" s="359" t="s">
        <v>82</v>
      </c>
      <c r="K8" s="359"/>
      <c r="L8" s="359"/>
      <c r="M8" s="360">
        <f>+M27</f>
        <v>0</v>
      </c>
      <c r="N8" s="361"/>
      <c r="O8" s="362"/>
      <c r="P8" s="52"/>
    </row>
    <row r="9" spans="1:16" ht="3.75" customHeight="1" x14ac:dyDescent="0.25">
      <c r="A9" s="51"/>
      <c r="B9" s="329"/>
      <c r="C9" s="330"/>
      <c r="D9" s="356"/>
      <c r="E9" s="356"/>
      <c r="F9" s="68"/>
      <c r="G9" s="69"/>
      <c r="H9" s="55"/>
      <c r="I9" s="55"/>
      <c r="J9" s="86"/>
      <c r="K9" s="86"/>
      <c r="L9" s="86"/>
      <c r="M9" s="55"/>
      <c r="N9" s="55"/>
      <c r="O9" s="55"/>
      <c r="P9" s="52"/>
    </row>
    <row r="10" spans="1:16" ht="12" customHeight="1" x14ac:dyDescent="0.25">
      <c r="A10" s="51"/>
      <c r="B10" s="329"/>
      <c r="C10" s="330"/>
      <c r="D10" s="356"/>
      <c r="E10" s="356"/>
      <c r="F10" s="68"/>
      <c r="G10" s="69"/>
      <c r="H10" s="65"/>
      <c r="I10" s="65"/>
      <c r="J10" s="359" t="s">
        <v>73</v>
      </c>
      <c r="K10" s="359"/>
      <c r="L10" s="359"/>
      <c r="M10" s="360">
        <f>+K27</f>
        <v>0</v>
      </c>
      <c r="N10" s="361"/>
      <c r="O10" s="362"/>
      <c r="P10" s="52"/>
    </row>
    <row r="11" spans="1:16" ht="3.75" customHeight="1" x14ac:dyDescent="0.25">
      <c r="A11" s="51"/>
      <c r="B11" s="329"/>
      <c r="C11" s="330"/>
      <c r="D11" s="356"/>
      <c r="E11" s="356"/>
      <c r="F11" s="68"/>
      <c r="G11" s="69"/>
      <c r="H11" s="55"/>
      <c r="I11" s="55"/>
      <c r="J11" s="86"/>
      <c r="K11" s="86"/>
      <c r="L11" s="86"/>
      <c r="M11" s="55"/>
      <c r="N11" s="55"/>
      <c r="O11" s="55"/>
      <c r="P11" s="52"/>
    </row>
    <row r="12" spans="1:16" ht="12" customHeight="1" x14ac:dyDescent="0.25">
      <c r="A12" s="51"/>
      <c r="B12" s="329"/>
      <c r="C12" s="330"/>
      <c r="D12" s="356"/>
      <c r="E12" s="356"/>
      <c r="F12" s="68"/>
      <c r="G12" s="69"/>
      <c r="H12" s="363"/>
      <c r="I12" s="364"/>
      <c r="J12" s="364"/>
      <c r="K12" s="358" t="s">
        <v>69</v>
      </c>
      <c r="L12" s="365"/>
      <c r="M12" s="366">
        <f>+I27</f>
        <v>0</v>
      </c>
      <c r="N12" s="367"/>
      <c r="O12" s="368"/>
      <c r="P12" s="52"/>
    </row>
    <row r="13" spans="1:16" ht="3.75" customHeight="1" x14ac:dyDescent="0.25">
      <c r="A13" s="51"/>
      <c r="B13" s="329"/>
      <c r="C13" s="330"/>
      <c r="D13" s="356"/>
      <c r="E13" s="356"/>
      <c r="F13" s="55"/>
      <c r="G13" s="55"/>
      <c r="H13" s="55"/>
      <c r="I13" s="55"/>
      <c r="J13" s="29"/>
      <c r="K13" s="29"/>
      <c r="L13" s="29"/>
      <c r="M13" s="29"/>
      <c r="N13" s="29"/>
      <c r="O13" s="29"/>
      <c r="P13" s="52"/>
    </row>
    <row r="14" spans="1:16" ht="12" customHeight="1" x14ac:dyDescent="0.25">
      <c r="A14" s="51"/>
      <c r="B14" s="329"/>
      <c r="C14" s="330"/>
      <c r="D14" s="356"/>
      <c r="E14" s="356"/>
      <c r="F14" s="369"/>
      <c r="G14" s="369"/>
      <c r="H14" s="371" t="s">
        <v>158</v>
      </c>
      <c r="I14" s="371"/>
      <c r="J14" s="371"/>
      <c r="K14" s="371"/>
      <c r="L14" s="371"/>
      <c r="M14" s="371"/>
      <c r="N14" s="371"/>
      <c r="O14" s="371"/>
      <c r="P14" s="52"/>
    </row>
    <row r="15" spans="1:16" ht="3.75" customHeight="1" x14ac:dyDescent="0.25">
      <c r="A15" s="51"/>
      <c r="B15" s="329"/>
      <c r="C15" s="330"/>
      <c r="D15" s="60"/>
      <c r="E15" s="60"/>
      <c r="F15" s="369"/>
      <c r="G15" s="369"/>
      <c r="H15" s="371"/>
      <c r="I15" s="371"/>
      <c r="J15" s="371"/>
      <c r="K15" s="371"/>
      <c r="L15" s="371"/>
      <c r="M15" s="371"/>
      <c r="N15" s="371"/>
      <c r="O15" s="371"/>
      <c r="P15" s="52"/>
    </row>
    <row r="16" spans="1:16" ht="12" customHeight="1" x14ac:dyDescent="0.25">
      <c r="A16" s="51"/>
      <c r="B16" s="331"/>
      <c r="C16" s="332"/>
      <c r="D16" s="370" t="s">
        <v>62</v>
      </c>
      <c r="E16" s="370"/>
      <c r="F16" s="369"/>
      <c r="G16" s="369"/>
      <c r="H16" s="371"/>
      <c r="I16" s="371"/>
      <c r="J16" s="371"/>
      <c r="K16" s="371"/>
      <c r="L16" s="371"/>
      <c r="M16" s="371"/>
      <c r="N16" s="371"/>
      <c r="O16" s="371"/>
      <c r="P16" s="52"/>
    </row>
    <row r="17" spans="1:23" ht="3.75" customHeight="1" x14ac:dyDescent="0.25">
      <c r="A17" s="51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52"/>
    </row>
    <row r="18" spans="1:23" ht="3.75" customHeight="1" x14ac:dyDescent="0.25">
      <c r="A18" s="51"/>
      <c r="B18" s="372"/>
      <c r="C18" s="372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52"/>
    </row>
    <row r="19" spans="1:23" x14ac:dyDescent="0.25">
      <c r="A19" s="51"/>
      <c r="B19" s="373" t="str">
        <f>'Modulo d''ordine - O''PRESS'!E2</f>
        <v>RAGIONE SOCIALE</v>
      </c>
      <c r="C19" s="373"/>
      <c r="D19" s="374">
        <f>'Modulo d''ordine - O''PRESS'!F2</f>
        <v>0</v>
      </c>
      <c r="E19" s="375"/>
      <c r="F19" s="376" t="str">
        <f>'Modulo d''ordine - O''PRESS'!E4</f>
        <v>DESTINAZIONE MERCE</v>
      </c>
      <c r="G19" s="377"/>
      <c r="H19" s="378">
        <f>'Modulo d''ordine - O''PRESS'!F4</f>
        <v>0</v>
      </c>
      <c r="I19" s="379"/>
      <c r="J19" s="379"/>
      <c r="K19" s="379"/>
      <c r="L19" s="379"/>
      <c r="M19" s="379"/>
      <c r="N19" s="379"/>
      <c r="O19" s="380"/>
      <c r="P19" s="52"/>
    </row>
    <row r="20" spans="1:23" ht="15.75" customHeight="1" x14ac:dyDescent="0.25">
      <c r="A20" s="51"/>
      <c r="B20" s="373" t="str">
        <f>'Modulo d''ordine - O''PRESS'!E3</f>
        <v>INDIRIZZO FATTURAZIONE</v>
      </c>
      <c r="C20" s="373"/>
      <c r="D20" s="374">
        <f>'Modulo d''ordine - O''PRESS'!F3</f>
        <v>0</v>
      </c>
      <c r="E20" s="375"/>
      <c r="F20" s="376"/>
      <c r="G20" s="377"/>
      <c r="H20" s="381"/>
      <c r="I20" s="382"/>
      <c r="J20" s="382"/>
      <c r="K20" s="382"/>
      <c r="L20" s="382"/>
      <c r="M20" s="382"/>
      <c r="N20" s="382"/>
      <c r="O20" s="383"/>
      <c r="P20" s="52"/>
    </row>
    <row r="21" spans="1:23" ht="15.75" x14ac:dyDescent="0.25">
      <c r="A21" s="51"/>
      <c r="B21" s="29"/>
      <c r="C21" s="59" t="str">
        <f>'Modulo d''ordine - O''PRESS'!J3</f>
        <v>P.IVA:</v>
      </c>
      <c r="D21" s="344">
        <f>'Modulo d''ordine - O''PRESS'!K3</f>
        <v>0</v>
      </c>
      <c r="E21" s="345"/>
      <c r="F21" s="29"/>
      <c r="G21" s="45" t="str">
        <f>'Modulo d''ordine - O''PRESS'!J4</f>
        <v xml:space="preserve">TEL: </v>
      </c>
      <c r="H21" s="346">
        <f>'Modulo d''ordine - O''PRESS'!K4</f>
        <v>0</v>
      </c>
      <c r="I21" s="347"/>
      <c r="J21" s="348"/>
      <c r="K21" s="349" t="s">
        <v>76</v>
      </c>
      <c r="L21" s="350"/>
      <c r="M21" s="351"/>
      <c r="N21" s="352"/>
      <c r="O21" s="353"/>
      <c r="P21" s="52"/>
    </row>
    <row r="22" spans="1:23" x14ac:dyDescent="0.25">
      <c r="A22" s="51"/>
      <c r="B22" s="373" t="str">
        <f>'Modulo d''ordine - O''PRESS'!E5</f>
        <v>CODICE UNIVOCO</v>
      </c>
      <c r="C22" s="373"/>
      <c r="D22" s="374">
        <f>'Modulo d''ordine - O''PRESS'!F5</f>
        <v>0</v>
      </c>
      <c r="E22" s="375"/>
      <c r="F22" s="29"/>
      <c r="G22" s="29"/>
      <c r="H22" s="384" t="str">
        <f>'Modulo d''ordine - O''PRESS'!I5</f>
        <v xml:space="preserve">NOTE: </v>
      </c>
      <c r="I22" s="385"/>
      <c r="J22" s="385"/>
      <c r="K22" s="385"/>
      <c r="L22" s="385"/>
      <c r="M22" s="385"/>
      <c r="N22" s="385"/>
      <c r="O22" s="386"/>
      <c r="P22" s="52"/>
    </row>
    <row r="23" spans="1:23" ht="3.75" customHeight="1" x14ac:dyDescent="0.25">
      <c r="A23" s="53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76"/>
      <c r="P23" s="54"/>
    </row>
    <row r="24" spans="1:23" ht="3.75" customHeight="1" x14ac:dyDescent="0.25">
      <c r="A24" s="95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103"/>
      <c r="P24" s="104"/>
    </row>
    <row r="25" spans="1:23" ht="15.75" thickBot="1" x14ac:dyDescent="0.3">
      <c r="A25" s="97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98"/>
      <c r="R25" s="41"/>
      <c r="S25" s="41"/>
      <c r="T25" s="41"/>
      <c r="U25" s="41"/>
      <c r="V25" s="41"/>
      <c r="W25" s="41"/>
    </row>
    <row r="26" spans="1:23" ht="15.75" thickBot="1" x14ac:dyDescent="0.3">
      <c r="A26" s="97"/>
      <c r="B26" s="10"/>
      <c r="C26" s="10"/>
      <c r="D26" s="10"/>
      <c r="E26" s="10"/>
      <c r="F26" s="10"/>
      <c r="G26" s="10"/>
      <c r="H26" s="10"/>
      <c r="I26" s="387" t="s">
        <v>108</v>
      </c>
      <c r="J26" s="388"/>
      <c r="K26" s="389" t="s">
        <v>109</v>
      </c>
      <c r="L26" s="389"/>
      <c r="M26" s="389" t="s">
        <v>111</v>
      </c>
      <c r="N26" s="390"/>
      <c r="O26" s="10"/>
      <c r="P26" s="98"/>
      <c r="R26" s="41"/>
      <c r="S26" s="41"/>
      <c r="T26" s="41"/>
      <c r="U26" s="41"/>
      <c r="V26" s="41"/>
      <c r="W26" s="41"/>
    </row>
    <row r="27" spans="1:23" ht="15.75" thickBot="1" x14ac:dyDescent="0.3">
      <c r="A27" s="97"/>
      <c r="B27" s="10"/>
      <c r="C27" s="99"/>
      <c r="D27" s="99"/>
      <c r="E27" s="99"/>
      <c r="F27" s="99"/>
      <c r="G27" s="90" t="s">
        <v>107</v>
      </c>
      <c r="H27" s="160">
        <f t="shared" ref="H27:N27" si="0">SUM(H30:H36)</f>
        <v>0</v>
      </c>
      <c r="I27" s="354">
        <f t="shared" si="0"/>
        <v>0</v>
      </c>
      <c r="J27" s="355">
        <f t="shared" si="0"/>
        <v>0</v>
      </c>
      <c r="K27" s="393">
        <f t="shared" si="0"/>
        <v>0</v>
      </c>
      <c r="L27" s="393">
        <f t="shared" si="0"/>
        <v>0</v>
      </c>
      <c r="M27" s="391">
        <f t="shared" si="0"/>
        <v>0</v>
      </c>
      <c r="N27" s="392">
        <f t="shared" si="0"/>
        <v>0</v>
      </c>
      <c r="O27" s="10"/>
      <c r="P27" s="98"/>
      <c r="R27" s="41"/>
      <c r="S27" s="41"/>
      <c r="T27" s="41"/>
      <c r="U27" s="41"/>
      <c r="V27" s="41"/>
      <c r="W27" s="41"/>
    </row>
    <row r="28" spans="1:23" ht="15.75" thickBot="1" x14ac:dyDescent="0.3">
      <c r="A28" s="97"/>
      <c r="B28" s="10"/>
      <c r="C28" s="99"/>
      <c r="D28" s="99"/>
      <c r="E28" s="99"/>
      <c r="F28" s="99"/>
      <c r="G28" s="99"/>
      <c r="H28" s="99"/>
      <c r="I28" s="10"/>
      <c r="J28" s="10"/>
      <c r="K28" s="10"/>
      <c r="L28" s="10"/>
      <c r="M28" s="10"/>
      <c r="N28" s="10"/>
      <c r="O28" s="10"/>
      <c r="P28" s="98"/>
      <c r="R28" s="41"/>
      <c r="S28" s="41"/>
      <c r="T28" s="41"/>
      <c r="U28" s="41"/>
      <c r="V28" s="41"/>
      <c r="W28" s="41"/>
    </row>
    <row r="29" spans="1:23" ht="15.75" thickBot="1" x14ac:dyDescent="0.3">
      <c r="A29" s="97"/>
      <c r="B29" s="10"/>
      <c r="C29" s="92" t="s">
        <v>96</v>
      </c>
      <c r="D29" s="93" t="s">
        <v>97</v>
      </c>
      <c r="E29" s="93" t="s">
        <v>98</v>
      </c>
      <c r="F29" s="93" t="s">
        <v>99</v>
      </c>
      <c r="G29" s="93" t="s">
        <v>100</v>
      </c>
      <c r="H29" s="94" t="s">
        <v>101</v>
      </c>
      <c r="I29" s="387" t="s">
        <v>106</v>
      </c>
      <c r="J29" s="388"/>
      <c r="K29" s="389" t="s">
        <v>110</v>
      </c>
      <c r="L29" s="394"/>
      <c r="M29" s="389" t="s">
        <v>111</v>
      </c>
      <c r="N29" s="390"/>
      <c r="O29" s="10"/>
      <c r="P29" s="98"/>
      <c r="R29" s="41"/>
      <c r="S29" s="41"/>
      <c r="T29" s="41"/>
      <c r="U29" s="41"/>
      <c r="V29" s="41"/>
      <c r="W29" s="41"/>
    </row>
    <row r="30" spans="1:23" x14ac:dyDescent="0.25">
      <c r="A30" s="97"/>
      <c r="B30" s="10"/>
      <c r="C30" s="88" t="s">
        <v>85</v>
      </c>
      <c r="D30" s="88" t="s">
        <v>86</v>
      </c>
      <c r="E30" s="88">
        <v>22</v>
      </c>
      <c r="F30" s="89">
        <v>19</v>
      </c>
      <c r="G30" s="89">
        <f>(F30*0.4)/1.22</f>
        <v>6.2295081967213122</v>
      </c>
      <c r="H30" s="109">
        <f>+'Ordine - DDT'!L28+'Ordine - DDT'!L34+'Ordine - DDT'!L37+'Ordine - DDT'!L43+'Ordine - DDT'!L49+'Ordine - DDT'!L70+'Ordine - DDT'!L73+'Ordine - DDT'!L82+'Ordine - DDT'!L85+'Ordine - DDT'!L94</f>
        <v>0</v>
      </c>
      <c r="I30" s="334">
        <f>+H30*G30</f>
        <v>0</v>
      </c>
      <c r="J30" s="335"/>
      <c r="K30" s="334">
        <f>+(I30*1.22)-I30</f>
        <v>0</v>
      </c>
      <c r="L30" s="335"/>
      <c r="M30" s="334">
        <f>+K30+I30</f>
        <v>0</v>
      </c>
      <c r="N30" s="334"/>
      <c r="O30" s="10"/>
      <c r="P30" s="98"/>
    </row>
    <row r="31" spans="1:23" x14ac:dyDescent="0.25">
      <c r="A31" s="97"/>
      <c r="B31" s="10"/>
      <c r="C31" s="88" t="s">
        <v>87</v>
      </c>
      <c r="D31" s="88" t="s">
        <v>88</v>
      </c>
      <c r="E31" s="88">
        <v>22</v>
      </c>
      <c r="F31" s="89">
        <f>+F30</f>
        <v>19</v>
      </c>
      <c r="G31" s="89">
        <f t="shared" ref="G31:G36" si="1">(F31*0.6)/1.22</f>
        <v>9.3442622950819683</v>
      </c>
      <c r="H31" s="109">
        <f>+'Ordine - DDT'!L29+'Ordine - DDT'!L41+'Ordine - DDT'!L50+'Ordine - DDT'!L55+'Ordine - DDT'!L57+'Ordine - DDT'!L59+'Ordine - DDT'!L63+'Ordine - DDT'!L67+'Ordine - DDT'!L69+'Ordine - DDT'!L86+'Ordine - DDT'!L89+'Ordine - DDT'!L93</f>
        <v>0</v>
      </c>
      <c r="I31" s="334">
        <f>+H31*G31</f>
        <v>0</v>
      </c>
      <c r="J31" s="335"/>
      <c r="K31" s="334">
        <f t="shared" ref="K31:K36" si="2">+(I31*1.22)-I31</f>
        <v>0</v>
      </c>
      <c r="L31" s="335"/>
      <c r="M31" s="334">
        <f t="shared" ref="M31:M36" si="3">+K31+I31</f>
        <v>0</v>
      </c>
      <c r="N31" s="334"/>
      <c r="O31" s="10"/>
      <c r="P31" s="98"/>
    </row>
    <row r="32" spans="1:23" x14ac:dyDescent="0.25">
      <c r="A32" s="97"/>
      <c r="B32" s="10"/>
      <c r="C32" s="88" t="s">
        <v>89</v>
      </c>
      <c r="D32" s="88" t="s">
        <v>104</v>
      </c>
      <c r="E32" s="88">
        <v>22</v>
      </c>
      <c r="F32" s="89">
        <f t="shared" ref="F32:F36" si="4">+F31</f>
        <v>19</v>
      </c>
      <c r="G32" s="89">
        <f t="shared" si="1"/>
        <v>9.3442622950819683</v>
      </c>
      <c r="H32" s="109">
        <f>+'Ordine - DDT'!L30+'Ordine - DDT'!L33+'Ordine - DDT'!L45+'Ordine - DDT'!L48+'Ordine - DDT'!L54+'Ordine - DDT'!L64+'Ordine - DDT'!L65+'Ordine - DDT'!L72+'Ordine - DDT'!L74+'Ordine - DDT'!L78+'Ordine - DDT'!L81+'Ordine - DDT'!L84</f>
        <v>0</v>
      </c>
      <c r="I32" s="334">
        <f t="shared" ref="I32:I36" si="5">+H32*G32</f>
        <v>0</v>
      </c>
      <c r="J32" s="335"/>
      <c r="K32" s="334">
        <f t="shared" si="2"/>
        <v>0</v>
      </c>
      <c r="L32" s="335"/>
      <c r="M32" s="334">
        <f t="shared" si="3"/>
        <v>0</v>
      </c>
      <c r="N32" s="334"/>
      <c r="O32" s="10"/>
      <c r="P32" s="98"/>
    </row>
    <row r="33" spans="1:16" x14ac:dyDescent="0.25">
      <c r="A33" s="97"/>
      <c r="B33" s="10"/>
      <c r="C33" s="88" t="s">
        <v>90</v>
      </c>
      <c r="D33" s="88" t="s">
        <v>91</v>
      </c>
      <c r="E33" s="88">
        <v>22</v>
      </c>
      <c r="F33" s="89">
        <f t="shared" si="4"/>
        <v>19</v>
      </c>
      <c r="G33" s="89">
        <f>(F33*0.4)/1.22</f>
        <v>6.2295081967213122</v>
      </c>
      <c r="H33" s="109">
        <f>+'Ordine - DDT'!L31+'Ordine - DDT'!L40+'Ordine - DDT'!L46+'Ordine - DDT'!L58+'Ordine - DDT'!L61</f>
        <v>0</v>
      </c>
      <c r="I33" s="334">
        <f t="shared" si="5"/>
        <v>0</v>
      </c>
      <c r="J33" s="335"/>
      <c r="K33" s="334">
        <f t="shared" si="2"/>
        <v>0</v>
      </c>
      <c r="L33" s="335"/>
      <c r="M33" s="334">
        <f t="shared" si="3"/>
        <v>0</v>
      </c>
      <c r="N33" s="334"/>
      <c r="O33" s="10"/>
      <c r="P33" s="98"/>
    </row>
    <row r="34" spans="1:16" x14ac:dyDescent="0.25">
      <c r="A34" s="97"/>
      <c r="B34" s="10"/>
      <c r="C34" s="88" t="s">
        <v>92</v>
      </c>
      <c r="D34" s="88" t="s">
        <v>93</v>
      </c>
      <c r="E34" s="88">
        <v>22</v>
      </c>
      <c r="F34" s="89">
        <f t="shared" si="4"/>
        <v>19</v>
      </c>
      <c r="G34" s="89">
        <f t="shared" si="1"/>
        <v>9.3442622950819683</v>
      </c>
      <c r="H34" s="109">
        <f>+'Ordine - DDT'!L27+'Ordine - DDT'!L32+'Ordine - DDT'!L36+'Ordine - DDT'!L39+'Ordine - DDT'!L47+'Ordine - DDT'!L51+'Ordine - DDT'!L62+'Ordine - DDT'!L71+'Ordine - DDT'!L75+'Ordine - DDT'!L80+'Ordine - DDT'!L92</f>
        <v>0</v>
      </c>
      <c r="I34" s="334">
        <f t="shared" si="5"/>
        <v>0</v>
      </c>
      <c r="J34" s="335"/>
      <c r="K34" s="334">
        <f t="shared" si="2"/>
        <v>0</v>
      </c>
      <c r="L34" s="335"/>
      <c r="M34" s="334">
        <f t="shared" si="3"/>
        <v>0</v>
      </c>
      <c r="N34" s="334"/>
      <c r="O34" s="10"/>
      <c r="P34" s="98"/>
    </row>
    <row r="35" spans="1:16" x14ac:dyDescent="0.25">
      <c r="A35" s="97"/>
      <c r="B35" s="10"/>
      <c r="C35" s="88" t="s">
        <v>94</v>
      </c>
      <c r="D35" s="88" t="s">
        <v>95</v>
      </c>
      <c r="E35" s="88">
        <v>22</v>
      </c>
      <c r="F35" s="89">
        <f t="shared" si="4"/>
        <v>19</v>
      </c>
      <c r="G35" s="89">
        <f t="shared" si="1"/>
        <v>9.3442622950819683</v>
      </c>
      <c r="H35" s="109">
        <f>+'Ordine - DDT'!L26+'Ordine - DDT'!L35+'Ordine - DDT'!L38+'Ordine - DDT'!L42+'Ordine - DDT'!L44+'Ordine - DDT'!L52+'Ordine - DDT'!L53+'Ordine - DDT'!L56+'Ordine - DDT'!L60+'Ordine - DDT'!L66+'Ordine - DDT'!L68+'Ordine - DDT'!L76+'Ordine - DDT'!L77+'Ordine - DDT'!L83</f>
        <v>0</v>
      </c>
      <c r="I35" s="334">
        <f t="shared" si="5"/>
        <v>0</v>
      </c>
      <c r="J35" s="335"/>
      <c r="K35" s="334">
        <f t="shared" si="2"/>
        <v>0</v>
      </c>
      <c r="L35" s="335"/>
      <c r="M35" s="334">
        <f t="shared" si="3"/>
        <v>0</v>
      </c>
      <c r="N35" s="334"/>
      <c r="O35" s="10"/>
      <c r="P35" s="98"/>
    </row>
    <row r="36" spans="1:16" hidden="1" x14ac:dyDescent="0.25">
      <c r="A36" s="97"/>
      <c r="B36" s="10"/>
      <c r="C36" s="113" t="s">
        <v>149</v>
      </c>
      <c r="D36" s="88" t="s">
        <v>148</v>
      </c>
      <c r="E36" s="113">
        <v>22</v>
      </c>
      <c r="F36" s="89">
        <f t="shared" si="4"/>
        <v>19</v>
      </c>
      <c r="G36" s="89">
        <f t="shared" si="1"/>
        <v>9.3442622950819683</v>
      </c>
      <c r="H36" s="109"/>
      <c r="I36" s="334">
        <f t="shared" si="5"/>
        <v>0</v>
      </c>
      <c r="J36" s="335"/>
      <c r="K36" s="334">
        <f t="shared" si="2"/>
        <v>0</v>
      </c>
      <c r="L36" s="335"/>
      <c r="M36" s="334">
        <f t="shared" si="3"/>
        <v>0</v>
      </c>
      <c r="N36" s="334"/>
      <c r="O36" s="10"/>
      <c r="P36" s="98"/>
    </row>
    <row r="37" spans="1:16" x14ac:dyDescent="0.25">
      <c r="A37" s="100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2"/>
    </row>
  </sheetData>
  <mergeCells count="64">
    <mergeCell ref="I32:J32"/>
    <mergeCell ref="I33:J33"/>
    <mergeCell ref="K31:L31"/>
    <mergeCell ref="K32:L32"/>
    <mergeCell ref="I36:J36"/>
    <mergeCell ref="K36:L36"/>
    <mergeCell ref="M36:N36"/>
    <mergeCell ref="I34:J34"/>
    <mergeCell ref="I35:J35"/>
    <mergeCell ref="B22:C22"/>
    <mergeCell ref="D22:E22"/>
    <mergeCell ref="H22:O22"/>
    <mergeCell ref="I30:J30"/>
    <mergeCell ref="I26:J26"/>
    <mergeCell ref="M26:N26"/>
    <mergeCell ref="M27:N27"/>
    <mergeCell ref="M30:N30"/>
    <mergeCell ref="K26:L26"/>
    <mergeCell ref="K27:L27"/>
    <mergeCell ref="K29:L29"/>
    <mergeCell ref="M29:N29"/>
    <mergeCell ref="I29:J29"/>
    <mergeCell ref="B18:C18"/>
    <mergeCell ref="B19:C19"/>
    <mergeCell ref="D19:E19"/>
    <mergeCell ref="F19:G20"/>
    <mergeCell ref="H19:O20"/>
    <mergeCell ref="B20:C20"/>
    <mergeCell ref="D20:E20"/>
    <mergeCell ref="B4:C16"/>
    <mergeCell ref="D4:E14"/>
    <mergeCell ref="J4:K4"/>
    <mergeCell ref="M4:O4"/>
    <mergeCell ref="J6:L6"/>
    <mergeCell ref="M6:O6"/>
    <mergeCell ref="J8:L8"/>
    <mergeCell ref="M8:O8"/>
    <mergeCell ref="J10:L10"/>
    <mergeCell ref="M10:O10"/>
    <mergeCell ref="H12:J12"/>
    <mergeCell ref="K12:L12"/>
    <mergeCell ref="M12:O12"/>
    <mergeCell ref="F14:G16"/>
    <mergeCell ref="D16:E16"/>
    <mergeCell ref="H14:O16"/>
    <mergeCell ref="M31:N31"/>
    <mergeCell ref="K30:L30"/>
    <mergeCell ref="D2:E2"/>
    <mergeCell ref="F2:G8"/>
    <mergeCell ref="J2:K2"/>
    <mergeCell ref="M2:O2"/>
    <mergeCell ref="D21:E21"/>
    <mergeCell ref="H21:J21"/>
    <mergeCell ref="K21:L21"/>
    <mergeCell ref="M21:O21"/>
    <mergeCell ref="I31:J31"/>
    <mergeCell ref="I27:J27"/>
    <mergeCell ref="M32:N32"/>
    <mergeCell ref="M33:N33"/>
    <mergeCell ref="K33:L33"/>
    <mergeCell ref="K34:L34"/>
    <mergeCell ref="K35:L35"/>
    <mergeCell ref="M34:N34"/>
    <mergeCell ref="M35:N35"/>
  </mergeCells>
  <printOptions horizontalCentered="1"/>
  <pageMargins left="0.23622047244094491" right="0.23622047244094491" top="0.35433070866141736" bottom="0.74803149606299213" header="0.31496062992125984" footer="0.31496062992125984"/>
  <pageSetup paperSize="9" scale="64" fitToHeight="0" orientation="portrait" r:id="rId1"/>
  <ignoredErrors>
    <ignoredError sqref="G30 G3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Modulo d'ordine - O'PRESS</vt:lpstr>
      <vt:lpstr>Ordine - DDT</vt:lpstr>
      <vt:lpstr>Scarico Magazzino </vt:lpstr>
      <vt:lpstr>Dati per Fattura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Fraccavento</dc:creator>
  <cp:lastModifiedBy>Davide Fraccavento</cp:lastModifiedBy>
  <cp:lastPrinted>2019-10-27T10:35:07Z</cp:lastPrinted>
  <dcterms:created xsi:type="dcterms:W3CDTF">2019-09-27T18:47:27Z</dcterms:created>
  <dcterms:modified xsi:type="dcterms:W3CDTF">2022-11-16T15:11:59Z</dcterms:modified>
</cp:coreProperties>
</file>